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dha\shares\RECAP_Share\1-CAYCE\Boscobel Heights Project Outfall Phase 1 MWS\03 - PROCUREMENT MANAGEMENT\03 - CONTRACTOR RFPs\01 - RFPs\ITB rebid\"/>
    </mc:Choice>
  </mc:AlternateContent>
  <bookViews>
    <workbookView xWindow="0" yWindow="0" windowWidth="20520" windowHeight="8985"/>
  </bookViews>
  <sheets>
    <sheet name="20201015 BID FORM FOR MDHA" sheetId="55" r:id="rId1"/>
  </sheets>
  <definedNames>
    <definedName name="items">#REF!</definedName>
    <definedName name="_xlnm.Print_Area" localSheetId="0">'20201015 BID FORM FOR MDHA'!$B$1:$H$149</definedName>
    <definedName name="_xlnm.Print_Titles" localSheetId="0">'20201015 BID FORM FOR MDHA'!$1:$8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1" i="55" l="1"/>
  <c r="H16" i="55"/>
  <c r="H95" i="55"/>
  <c r="H96" i="55" l="1"/>
  <c r="H117" i="55"/>
  <c r="H118" i="55" s="1"/>
  <c r="H100" i="55"/>
  <c r="H101" i="55"/>
  <c r="H102" i="55"/>
  <c r="H103" i="55"/>
  <c r="H104" i="55"/>
  <c r="H106" i="55"/>
  <c r="H108" i="55"/>
  <c r="H109" i="55"/>
  <c r="H110" i="55"/>
  <c r="H111" i="55"/>
  <c r="H112" i="55"/>
  <c r="H113" i="55"/>
  <c r="H99" i="55"/>
  <c r="H19" i="55"/>
  <c r="H20" i="55"/>
  <c r="H21" i="55"/>
  <c r="H23" i="55"/>
  <c r="H24" i="55"/>
  <c r="H26" i="55"/>
  <c r="H27" i="55"/>
  <c r="H28" i="55"/>
  <c r="H31" i="55"/>
  <c r="H32" i="55"/>
  <c r="H33" i="55"/>
  <c r="H34" i="55"/>
  <c r="H35" i="55"/>
  <c r="H36" i="55"/>
  <c r="H37" i="55"/>
  <c r="H38" i="55"/>
  <c r="H41" i="55"/>
  <c r="H42" i="55"/>
  <c r="H43" i="55"/>
  <c r="H44" i="55"/>
  <c r="H46" i="55"/>
  <c r="H47" i="55"/>
  <c r="H48" i="55"/>
  <c r="H49" i="55"/>
  <c r="H50" i="55"/>
  <c r="H51" i="55"/>
  <c r="H52" i="55"/>
  <c r="H53" i="55"/>
  <c r="H54" i="55"/>
  <c r="H55" i="55"/>
  <c r="H56" i="55"/>
  <c r="H57" i="55"/>
  <c r="H58" i="55"/>
  <c r="H59" i="55"/>
  <c r="H60" i="55"/>
  <c r="H14" i="55"/>
  <c r="H62" i="55"/>
  <c r="H63" i="55"/>
  <c r="H15" i="55"/>
  <c r="H67" i="55"/>
  <c r="H69" i="55"/>
  <c r="H70" i="55"/>
  <c r="H71" i="55"/>
  <c r="H72" i="55"/>
  <c r="H73" i="55"/>
  <c r="H74" i="55"/>
  <c r="H75" i="55"/>
  <c r="H76" i="55"/>
  <c r="H77" i="55"/>
  <c r="H78" i="55"/>
  <c r="H79" i="55"/>
  <c r="H80" i="55"/>
  <c r="H81" i="55"/>
  <c r="H82" i="55"/>
  <c r="H83" i="55"/>
  <c r="H84" i="55"/>
  <c r="H85" i="55"/>
  <c r="H86" i="55"/>
  <c r="H87" i="55"/>
  <c r="H88" i="55"/>
  <c r="H89" i="55"/>
  <c r="H90" i="55"/>
  <c r="H91" i="55"/>
  <c r="H92" i="55"/>
  <c r="H93" i="55"/>
  <c r="H94" i="55"/>
  <c r="H13" i="55"/>
  <c r="F107" i="55" l="1"/>
  <c r="H107" i="55" s="1"/>
  <c r="F105" i="55"/>
  <c r="H105" i="55" s="1"/>
  <c r="H114" i="55" s="1"/>
  <c r="H122" i="55" s="1"/>
  <c r="H123" i="55" s="1"/>
  <c r="F68" i="55"/>
  <c r="H68" i="55" s="1"/>
  <c r="F66" i="55"/>
  <c r="H66" i="55" s="1"/>
  <c r="F65" i="55"/>
  <c r="H65" i="55" s="1"/>
  <c r="F64" i="55"/>
  <c r="H64" i="55" s="1"/>
  <c r="F61" i="55"/>
  <c r="H61" i="55" s="1"/>
  <c r="F45" i="55"/>
  <c r="H45" i="55" s="1"/>
  <c r="F40" i="55"/>
  <c r="H40" i="55" s="1"/>
  <c r="F39" i="55"/>
  <c r="H39" i="55" s="1"/>
  <c r="F30" i="55"/>
  <c r="H30" i="55" s="1"/>
  <c r="F29" i="55"/>
  <c r="H29" i="55" s="1"/>
  <c r="F25" i="55"/>
  <c r="H25" i="55" s="1"/>
  <c r="F22" i="55"/>
  <c r="H22" i="55" s="1"/>
</calcChain>
</file>

<file path=xl/comments1.xml><?xml version="1.0" encoding="utf-8"?>
<comments xmlns="http://schemas.openxmlformats.org/spreadsheetml/2006/main">
  <authors>
    <author>IS Department</author>
  </authors>
  <commentList>
    <comment ref="R20" authorId="0" shapeId="0">
      <text>
        <r>
          <rPr>
            <b/>
            <sz val="9"/>
            <color indexed="81"/>
            <rFont val="Tahoma"/>
            <family val="2"/>
          </rPr>
          <t>IS Department:</t>
        </r>
        <r>
          <rPr>
            <sz val="9"/>
            <color indexed="81"/>
            <rFont val="Tahoma"/>
            <family val="2"/>
          </rPr>
          <t xml:space="preserve">
BUMPED TO 30</t>
        </r>
      </text>
    </comment>
    <comment ref="R21" authorId="0" shapeId="0">
      <text>
        <r>
          <rPr>
            <b/>
            <sz val="9"/>
            <color indexed="81"/>
            <rFont val="Tahoma"/>
            <family val="2"/>
          </rPr>
          <t>IS Department:</t>
        </r>
        <r>
          <rPr>
            <sz val="9"/>
            <color indexed="81"/>
            <rFont val="Tahoma"/>
            <family val="2"/>
          </rPr>
          <t xml:space="preserve">
agreed, it seemed like they were pushing to remove. So we're assuming all will be removed. </t>
        </r>
      </text>
    </comment>
    <comment ref="R35" authorId="0" shapeId="0">
      <text>
        <r>
          <rPr>
            <b/>
            <sz val="9"/>
            <color indexed="81"/>
            <rFont val="Tahoma"/>
            <family val="2"/>
          </rPr>
          <t>IS Department:</t>
        </r>
        <r>
          <rPr>
            <sz val="9"/>
            <color indexed="81"/>
            <rFont val="Tahoma"/>
            <family val="2"/>
          </rPr>
          <t xml:space="preserve">
combined quantities for full depth with the mill and overlay calcs</t>
        </r>
      </text>
    </comment>
    <comment ref="R105" authorId="0" shapeId="0">
      <text>
        <r>
          <rPr>
            <b/>
            <sz val="9"/>
            <color indexed="81"/>
            <rFont val="Tahoma"/>
            <family val="2"/>
          </rPr>
          <t>IS Department:</t>
        </r>
        <r>
          <rPr>
            <sz val="9"/>
            <color indexed="81"/>
            <rFont val="Tahoma"/>
            <family val="2"/>
          </rPr>
          <t xml:space="preserve">
combined quantities for full depth with the mill and overlay calcs</t>
        </r>
      </text>
    </comment>
    <comment ref="R106" authorId="0" shapeId="0">
      <text>
        <r>
          <rPr>
            <b/>
            <sz val="9"/>
            <color indexed="81"/>
            <rFont val="Tahoma"/>
            <family val="2"/>
          </rPr>
          <t>IS Department:</t>
        </r>
        <r>
          <rPr>
            <sz val="9"/>
            <color indexed="81"/>
            <rFont val="Tahoma"/>
            <family val="2"/>
          </rPr>
          <t xml:space="preserve">
yes - deleted other one.</t>
        </r>
      </text>
    </comment>
  </commentList>
</comments>
</file>

<file path=xl/sharedStrings.xml><?xml version="1.0" encoding="utf-8"?>
<sst xmlns="http://schemas.openxmlformats.org/spreadsheetml/2006/main" count="338" uniqueCount="241">
  <si>
    <t>Item Description</t>
  </si>
  <si>
    <t>Unit</t>
  </si>
  <si>
    <t>LF</t>
  </si>
  <si>
    <t>EA</t>
  </si>
  <si>
    <t>Unit Cost</t>
  </si>
  <si>
    <t xml:space="preserve"> PREPARED FOR:</t>
  </si>
  <si>
    <t>METROPOLITAN DEVELOPMENT AND HOUSING AGENCY (MDHA)</t>
  </si>
  <si>
    <t>DATE:</t>
  </si>
  <si>
    <t>DESCRIPTION:</t>
  </si>
  <si>
    <t>KH PROJECT #:</t>
  </si>
  <si>
    <t>Note</t>
  </si>
  <si>
    <t>Quantity</t>
  </si>
  <si>
    <t>Total</t>
  </si>
  <si>
    <t>FOOTNOTES</t>
  </si>
  <si>
    <t>LS</t>
  </si>
  <si>
    <t>CONCRETE SIDEWALK (4")</t>
  </si>
  <si>
    <t>RECONNECT TO 12" WATER LINE</t>
  </si>
  <si>
    <t>10" PVC SANITARY SEWER PIPE</t>
  </si>
  <si>
    <t>795-06.07</t>
  </si>
  <si>
    <t>795-01.05</t>
  </si>
  <si>
    <t>795-01.09</t>
  </si>
  <si>
    <t>795-11.02</t>
  </si>
  <si>
    <t>797-05.56</t>
  </si>
  <si>
    <t>797-07.02</t>
  </si>
  <si>
    <t>797-07.03</t>
  </si>
  <si>
    <t>15" RCP CLASS III</t>
  </si>
  <si>
    <t>18" RCP CLASS III</t>
  </si>
  <si>
    <t>36" RCP CLASS III</t>
  </si>
  <si>
    <t>60" RCP CLASS III</t>
  </si>
  <si>
    <t>607-02.02</t>
  </si>
  <si>
    <t>607-07.02</t>
  </si>
  <si>
    <t>607-11.03</t>
  </si>
  <si>
    <t>795-08.04</t>
  </si>
  <si>
    <t>795-08.05</t>
  </si>
  <si>
    <t>795-08.09</t>
  </si>
  <si>
    <t>795-07.15</t>
  </si>
  <si>
    <t xml:space="preserve"> ASPHALT CONCRETE MIX (PG64-22) (BPMB-HM) GRADING B-M2</t>
  </si>
  <si>
    <t>411-01.10</t>
  </si>
  <si>
    <t xml:space="preserve"> ACS MIX (PG64-22) GRADING D</t>
  </si>
  <si>
    <t>TON</t>
  </si>
  <si>
    <t>307-01.08</t>
  </si>
  <si>
    <t>403-01</t>
  </si>
  <si>
    <t xml:space="preserve"> BITUMINOUS MATERIAL FOR TACK COAT (TC)</t>
  </si>
  <si>
    <t>402-01</t>
  </si>
  <si>
    <t xml:space="preserve"> BITUMINOUS MATERIAL FOR PRIME COAT (PC)</t>
  </si>
  <si>
    <t>303-01</t>
  </si>
  <si>
    <t xml:space="preserve"> MINERAL AGGREGATE, TYPE A BASE, GRADING D</t>
  </si>
  <si>
    <t>SF</t>
  </si>
  <si>
    <t>415-01.01</t>
  </si>
  <si>
    <t xml:space="preserve"> COLD PLANING BITUMINOUS PAVEMENT</t>
  </si>
  <si>
    <t>CY</t>
  </si>
  <si>
    <t>CONCRETE COMBINED CURB AND GUTTER</t>
  </si>
  <si>
    <t>MOBILIZATION</t>
  </si>
  <si>
    <t>MAINTENANCE OF TRAFFIC</t>
  </si>
  <si>
    <t>407-20.05</t>
  </si>
  <si>
    <t>CONSTRUCTION STAKES, LINES, GRADES</t>
  </si>
  <si>
    <t xml:space="preserve">FURNISH AND INSTALL 8" DIP RESTRAINED JOINT WATER LINE </t>
  </si>
  <si>
    <t xml:space="preserve">FURNISH AND INSTALL 12"  DIP RESTRAINED JOINT WATER LINE </t>
  </si>
  <si>
    <t>LB</t>
  </si>
  <si>
    <t>795-13.01</t>
  </si>
  <si>
    <t xml:space="preserve">FURNISH AND INSTALL 6" DIP RESTRAINED JOINT WATER LINE </t>
  </si>
  <si>
    <t>FIRE HYDRANT ASSEMBLY</t>
  </si>
  <si>
    <t>202-02.01</t>
  </si>
  <si>
    <t>L.F.</t>
  </si>
  <si>
    <t>REMOVAL OF PIPE (WATER MAIN)</t>
  </si>
  <si>
    <t>202-03.01</t>
  </si>
  <si>
    <t xml:space="preserve">REMOVAL OF ASPHALT PAVEMENT </t>
  </si>
  <si>
    <t>S.Y.</t>
  </si>
  <si>
    <t>202-03</t>
  </si>
  <si>
    <t xml:space="preserve">REMOVAL OF RIGID PAVEMENT, SIDEWALK, ETC.  </t>
  </si>
  <si>
    <t>202-08.15</t>
  </si>
  <si>
    <t>REMOVAL OF CURB AND GUTTER</t>
  </si>
  <si>
    <t>SAWCUTTING ASPHALT PAVEMENT</t>
  </si>
  <si>
    <t>713-16.50</t>
  </si>
  <si>
    <t>REMOVE AND REPLACE SIGN AND FOOTING</t>
  </si>
  <si>
    <t>E.A.</t>
  </si>
  <si>
    <t>795-12.01</t>
  </si>
  <si>
    <t>REMOVE FIRE HYDRANT</t>
  </si>
  <si>
    <t>797-11.35</t>
  </si>
  <si>
    <t>REMOVE EXISTING SEWER 8IN - 14IN</t>
  </si>
  <si>
    <t>209-03.21</t>
  </si>
  <si>
    <t>FILTER SOCK (12 INCH)</t>
  </si>
  <si>
    <t>209-08.02</t>
  </si>
  <si>
    <t>TEMPORARY SILT FENCE (WITH BACKING)</t>
  </si>
  <si>
    <t>209-40.33</t>
  </si>
  <si>
    <t>CATCH BASIN PROTECTION (TYPE D)</t>
  </si>
  <si>
    <t>REMOVE SEWER STRUCTURES</t>
  </si>
  <si>
    <t>UNIT</t>
  </si>
  <si>
    <t>BOX CULVERT MANHOLE STACK OUT (DOUBLE GRATE)</t>
  </si>
  <si>
    <t>BOX CULVERT MANHOLE STACK OUT (SINGLE GRATE)</t>
  </si>
  <si>
    <t>CAYCE HOMES UTILITIES - PHASE 1A</t>
  </si>
  <si>
    <t>48" RCP CLASS III</t>
  </si>
  <si>
    <t>10' X 3' PRECAST CONCRETE BOX CULVERT</t>
  </si>
  <si>
    <t>8' X 4' PRECAST CONCRETE BOX CULVERT</t>
  </si>
  <si>
    <t>REMOVE WATER VALVE</t>
  </si>
  <si>
    <t>797-07.80</t>
  </si>
  <si>
    <t>701-01.01</t>
  </si>
  <si>
    <t>702-03</t>
  </si>
  <si>
    <t>607-09.02</t>
  </si>
  <si>
    <t>607-03.02</t>
  </si>
  <si>
    <t>717-01</t>
  </si>
  <si>
    <t>105-01</t>
  </si>
  <si>
    <t>795-01.03</t>
  </si>
  <si>
    <t>RECONNECT WATER SERVICE LINES</t>
  </si>
  <si>
    <t>BASE BID</t>
  </si>
  <si>
    <t>BID ALTERNATE #1</t>
  </si>
  <si>
    <t>BID ALTERNATE #2</t>
  </si>
  <si>
    <t>TOTAL BASE BID</t>
  </si>
  <si>
    <t>TOTAL ALT #1</t>
  </si>
  <si>
    <t>TOTAL ALT #2</t>
  </si>
  <si>
    <t>RECONNECT TO 6"  WATER LINE</t>
  </si>
  <si>
    <t>8" DIP GRAVITY SEWER PIPE</t>
  </si>
  <si>
    <t>10" DIP GRAVITY SEWER PIPE</t>
  </si>
  <si>
    <t>DIRECT PIPE CONNECTION INTO BOX CULVERT</t>
  </si>
  <si>
    <t>CONCRETE CURB RAMP</t>
  </si>
  <si>
    <t xml:space="preserve">701-02.03 </t>
  </si>
  <si>
    <t>797-05.01</t>
  </si>
  <si>
    <t>797-05.05</t>
  </si>
  <si>
    <t>REMOVAL OF PIPES (STORM - BELOW 42")</t>
  </si>
  <si>
    <t>12" X 12" TAPPING SLEEVE/WET TAP 12" WATER LINE</t>
  </si>
  <si>
    <t xml:space="preserve"> COMMERCIAL CONCRETE DRIVEWAY  (METRO ST-325)</t>
  </si>
  <si>
    <t xml:space="preserve"> RESIDENTIAL CONCRETE DRIVEWAY (METRO ST-322)</t>
  </si>
  <si>
    <t>Removal of pipe line items include the excavation to dig down to the pipe and the removal and disposal of the pipes.</t>
  </si>
  <si>
    <t>712-01.50</t>
  </si>
  <si>
    <t>202-02.02</t>
  </si>
  <si>
    <t>202-02.21</t>
  </si>
  <si>
    <t>611-90.01</t>
  </si>
  <si>
    <t>611-90.02</t>
  </si>
  <si>
    <t>CATCH BASINS, (SINGLE INLET (METRO NASHVILLE DR-105), 7' - 9' DEPTH)</t>
  </si>
  <si>
    <t>CATCH BASINS, (DOUBLE INLET (METRO NASHVILLE DR-110), 6' DEPTH)</t>
  </si>
  <si>
    <t>611-90.03</t>
  </si>
  <si>
    <t>611-90.04</t>
  </si>
  <si>
    <t>607-25.02</t>
  </si>
  <si>
    <t>607-50.05</t>
  </si>
  <si>
    <t>607-50.12</t>
  </si>
  <si>
    <t>920-10.04</t>
  </si>
  <si>
    <t>CATCH BASINS, (84" TDOT D-CB-12RC - SINGLE, 9' DEPTH)</t>
  </si>
  <si>
    <t>CATCH BASINS, (84" TDOT D-CB-12RC - DOUBLE, 9' DEPTH)</t>
  </si>
  <si>
    <t>701-02.02</t>
  </si>
  <si>
    <t>701-02</t>
  </si>
  <si>
    <t>716-02.05</t>
  </si>
  <si>
    <t>PLASTIC PAVEMENT MARKING (STOP LINE)</t>
  </si>
  <si>
    <t>716-13.01</t>
  </si>
  <si>
    <t>SPRAY THERMO PAVEMENT MARKING (60 MIL) (4 IN LINE)</t>
  </si>
  <si>
    <t>795-06.04</t>
  </si>
  <si>
    <t>6" GATE VALVE ASSEMBLY</t>
  </si>
  <si>
    <t>8" GATE VALVE ASSEMBLY</t>
  </si>
  <si>
    <t>12" GATE VALVE ASSEMBLY</t>
  </si>
  <si>
    <t xml:space="preserve"> DI FITTINGS</t>
  </si>
  <si>
    <t>48" SANITARY SEWER MANHOLES 4'-6' DEPTH</t>
  </si>
  <si>
    <t>48" SANITARY SEWER MANHOLES 6'-8' DEPTH</t>
  </si>
  <si>
    <t>611-01.10</t>
  </si>
  <si>
    <t>611-01.11</t>
  </si>
  <si>
    <t>MANHOLES, (84" DIAMETER, 10.5' DEPTH)</t>
  </si>
  <si>
    <t>MANHOLES, (60" DIAMETER, 9' DEPTH)</t>
  </si>
  <si>
    <t>801-01</t>
  </si>
  <si>
    <t>SEEDING (WITH MULCH)</t>
  </si>
  <si>
    <t>795-10.11</t>
  </si>
  <si>
    <t>202-04.01</t>
  </si>
  <si>
    <t>REMOVAL OF STRUCTURES (STORM)</t>
  </si>
  <si>
    <t>802-05.01</t>
  </si>
  <si>
    <t>TEMPORARY TREE PROTECTION</t>
  </si>
  <si>
    <t>920-10.01</t>
  </si>
  <si>
    <t>607-50.13</t>
  </si>
  <si>
    <t xml:space="preserve">PRECAST CONCRETE BOX CULVERT ( TRANSITION SECTION FROM 10' X 3' TO 8' X4') </t>
  </si>
  <si>
    <t>795-16.21</t>
  </si>
  <si>
    <t>RELOCATE WATER METER ASSEMBLY</t>
  </si>
  <si>
    <t>795-16.22</t>
  </si>
  <si>
    <t>607-16.08</t>
  </si>
  <si>
    <t>53" x 34" HORIZONTAL OVAL CONCRETE PIPE CUVLERT</t>
  </si>
  <si>
    <t>920-11.04</t>
  </si>
  <si>
    <t>920-12.04</t>
  </si>
  <si>
    <t>920-13.04</t>
  </si>
  <si>
    <t>611-07.69</t>
  </si>
  <si>
    <t>48" CONCRETE ENDWALL</t>
  </si>
  <si>
    <t>611-02.16</t>
  </si>
  <si>
    <t>JUNCTION BOX (8' x 12' CONCRETE STORMWATER VAULT WITH MANHOLE ACCESS (17' DEPTH))</t>
  </si>
  <si>
    <t>611-02.17</t>
  </si>
  <si>
    <t>JUNCTION BOX (10' x 10' CONCRETE STORMWATER VAULT WITH MANHOLE ACCESS (10' DEPTH))</t>
  </si>
  <si>
    <t>713-16.20</t>
  </si>
  <si>
    <t>SIGNS (REGULATORY SIGNS WITH POST AND FOOTER)</t>
  </si>
  <si>
    <t>BID ALT #1 - REMOVAL OF PIPES (STORM - BELOW 42")</t>
  </si>
  <si>
    <t>BID ALT#1 - SAWCUTTING ASPHALT PAVEMENT</t>
  </si>
  <si>
    <t>BID ALT#1 - ACS MIX (PG64-22) GRADING D</t>
  </si>
  <si>
    <t>BID ALT#1 - 18" RCP CLASS III</t>
  </si>
  <si>
    <t>BID ALT#2 - CIPP PIPE LINING (for 48" pipe)</t>
  </si>
  <si>
    <t>BID ALT#1 -  MINERAL AGGREGATE, TYPE A BASE, GRADING D</t>
  </si>
  <si>
    <t>BID ALT#1 - ASPHALT CONCRETE MIX (PG64-22) (BPMB-HM) GRADING B-M2</t>
  </si>
  <si>
    <t>BID ALT#1 - BITUMINOUS MATERIAL FOR TACK COAT (TC)</t>
  </si>
  <si>
    <t>BID ALT#1 - 48" RCP CLASS III</t>
  </si>
  <si>
    <t>611-14.03</t>
  </si>
  <si>
    <t>611-01.12</t>
  </si>
  <si>
    <t xml:space="preserve">BID ALT#1- REMOVE STRUCTURES (STORM) </t>
  </si>
  <si>
    <t>BID ALT#1 - MANHOLES (72" ,12' DEPTH)</t>
  </si>
  <si>
    <t>BID ALT#1 - BOX CULVERT MANHOLE STACK OUT (MANHOLE)</t>
  </si>
  <si>
    <t xml:space="preserve">BOX CULVERT STACK OUT (MANHOLE) </t>
  </si>
  <si>
    <t>Removal of structures shall include required excavation, removal and disposal of the structures.</t>
  </si>
  <si>
    <t>Bid item includes all necessary Maintenance of Traffic for the project including but not limited to road closures, lane closures, sidewalk closures, detours, and the lane shifts at Davidson Street and South 6th Street as shown on Sheet C9-00 and C9-01.</t>
  </si>
  <si>
    <t>Pipe installation shall consist of required excavation, bedding material, pipe installation and backfill material up to subgrade.  It shall also consist of any trenching, trench boxes or other safety measures required for the installation of the pipe.  This item shall also consist of all required testing.</t>
  </si>
  <si>
    <t>Fire hydrant assembly shall consist of hydrant, valve, concrete blocks and 6" line from water main.  See Metro Detail WDET005 on Sheet C8-01A.</t>
  </si>
  <si>
    <t>Structures shall consist of required excavation, bedding material, structure installation, and backfill material up to subgrade.  It shall also consist of any trenching, trench boxes or other safety measures required for the installation of the structure.</t>
  </si>
  <si>
    <t>See detail on Sheet C8-02C, Sheet C5-02 for locations and cross sections for heights of turn down.</t>
  </si>
  <si>
    <t>REMOVAL OF PIPES (STORM - 42" AND ABOVE)</t>
  </si>
  <si>
    <t>203-01.29</t>
  </si>
  <si>
    <t>ROCK EXCAVATION</t>
  </si>
  <si>
    <t>C.Y.</t>
  </si>
  <si>
    <t>203-05</t>
  </si>
  <si>
    <t>UNDERCUTTING</t>
  </si>
  <si>
    <t>203-02.01</t>
  </si>
  <si>
    <t>BORROW EXCAVATION (GRADED SOLID ROCK)</t>
  </si>
  <si>
    <t xml:space="preserve">This unit price shall apply to any solid rock excavation that is deemed necessary for installation of utility lines associated with this project.  Based on the Geotechnical Report we do not anticipate any large-scale rock formations within the existing roadways.  Should we encounter rock that needs to be removed to achieve a depth as indicated on the plans this unit price would apply.  Owner and Engineer shall be consulted prior to any rock excavation taking place.  Written approval shall be provided before excavation of any solid bedrock.  </t>
  </si>
  <si>
    <t xml:space="preserve">This unit price shall apply when undercutting (203-05) is approved.  Borrow Excavation (Graded Solid Rock) will be used to fill back in where poor soils were removed through undercutting.  Graded Solid Rock will be used to bring the grade back up to subgrade or bedding grade for utility lines. </t>
  </si>
  <si>
    <t xml:space="preserve">This unit price shall apply to any excavation below the necessary depth required for pipe bedding or standard excavation required to preform the construction as indicated on the plans.  Construction Materials representatives will be on site during excavation and shall be consulted if the contractor believes undercutting is required.   This item would consist of additional excavation to remove poor soils and haul off site to an approved and permitted fill site.  Owner, Engineer and Material Testing representative shall be consulted prior to any undercutting taking place.  Written approval shall be provided before any undercutting occurs.  </t>
  </si>
  <si>
    <t>NOTE: Any item, material, equipment, labor, or operation required to complete the work outlined in the Construction Plans that is not listed as a bid item above shall be considered incidental and shall be incorporated into other bid items.</t>
  </si>
  <si>
    <t xml:space="preserve">Includes all construction staking and layout necessary for the project.  Also includes Metro Water Services required As-built and project close out information. </t>
  </si>
  <si>
    <t>Includes full depth removal of asphalt or concrete and base stone down to subgrade</t>
  </si>
  <si>
    <t>Includes full depth removal of existing curb or curb and gutter and base stone down to subgrade.</t>
  </si>
  <si>
    <t>This item shall be used for 8" base stone where full depth asphalt replacement is noted on the plans.  All other required stone backfill shall be incidental to pipe installation or other items</t>
  </si>
  <si>
    <t>Includes saw cutting of asphalt and concrete.</t>
  </si>
  <si>
    <t>Concrete sidewalk pay item includes 4" base stone, 4" concrete, expansion and control joints, all prep, labor, materials, formwork, finished associated with the construction of the sidewalk.  Refer to Metro Detail No. ST-209 and ST-210 on Sheet C8-02A.</t>
  </si>
  <si>
    <t>Concrete driveway pay items includes 4" base stone, welded wire mesh, concrete, expansion and control joints, all prep, labor, materials, formwork, finished associated with the construction of the sidewalk.  Refer to Metro Detail No. ST-322, ST-323, ST-324 and ST-325 on Sheet C8-02B.</t>
  </si>
  <si>
    <t>Concrete curb ramp pay item includes 4" base stone, 6" concrete, tactile warning system, expansion and control joints, all prep, labor, materials, formwork, finished associated with the construction of the sidewalk.  Refer to Metro Detail No. ST-320, ST-321, ST-329 and ST-330 on Sheet C8-02B and C8-02C.</t>
  </si>
  <si>
    <t>Concrete curb and gutter pay item includes 4" base stone, concrete, expansion and control joints, all prep, labor, materials, formwork, finished associated with the construction of the sidewalk.  Refer to Metro Detail No. ST-200 on Sheet C8-02A.</t>
  </si>
  <si>
    <t>This item shall consist of the labor and materials required to connect the pipe into the side of the box culvert.  The coring or fabrication of the hole or cutout in the box culvert shall be paid under the 8' x 4' Precast Concrete Box Culvert Line item.</t>
  </si>
  <si>
    <t>This item shall consist of the labor and materials required to add an access structure directly on top of the box culvert.  The coring or fabrication of the hole or cutout in the box culvert shall be paid under the 8' x 4' Precast Concrete Box Culvert Line item.</t>
  </si>
  <si>
    <t xml:space="preserve">Bid item for cured-in-place pipe liner shall include cleaning of pipe before and after pipe lining.  It shall also include cleaning of joints and grouting joints as necessary per specifications.  Refer to specification sections 33 01 40 and 33 35 20.  Also refer to video of pipe provided with bid documents. </t>
  </si>
  <si>
    <t>CONCRETE TURN DOWN SLAB (1' WIDTH)</t>
  </si>
  <si>
    <t>BID ALT#1 - BITUMINOUS MATERIAL FOR PRIME COAT (PC)</t>
  </si>
  <si>
    <t>BID ALT#1 - CATCH BASINS TYPE 14, 8'-12' DEPTH</t>
  </si>
  <si>
    <t>BID ALT #1 - REMOVAL OF ASPHALT PAVEMENT</t>
  </si>
  <si>
    <t xml:space="preserve">TDOT Item No. </t>
  </si>
  <si>
    <t>WORK OTHER THAN UNIT PRICE WORK</t>
  </si>
  <si>
    <t>SUBTOTAL BASE BID - WORK OTHER THAN UNIT PRICE WORK</t>
  </si>
  <si>
    <t>UNIT PRICE WORK</t>
  </si>
  <si>
    <t>SUBTOTAL BASE BID UNIT PRICE WORK</t>
  </si>
  <si>
    <t>TOTAL VALUE IF BOTH BID ALTERNATES ACCEPTED</t>
  </si>
  <si>
    <t>SUBTOTAL UNIT PRICE WORK</t>
  </si>
  <si>
    <t>SUBTOTAL WORK OTHER THAN UNIT PRICE WORK</t>
  </si>
  <si>
    <t>TOTAL BID PRICE</t>
  </si>
  <si>
    <t>*This document is protected.  Bidders can only edit the yellow cells.  If Bidder chooses to use this worksheet they are responsible for the complete and accurate calculations of unit price extensions, subtotals, and TOTAL BID PRICE.  MDHA assumes no responsibility if the formulas do not work properly.*</t>
  </si>
  <si>
    <t>BID FORM - UNIT PRICE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</si>
</sst>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4" formatCode="_(&quot;$&quot;* #,##0.00_);_(&quot;$&quot;* \(#,##0.00\);_(&quot;$&quot;* &quot;-&quot;??_);_(@_)"/>
    <numFmt numFmtId="164" formatCode="&quot;$&quot;#,##0.00"/>
    <numFmt numFmtId="165" formatCode="0.0"/>
  </numFmts>
  <fonts count="22" x14ac:knownFonts="1">
    <font>
      <sz val="11"/>
      <color theme="1"/>
      <name val="Calibri"/>
      <family val="2"/>
      <scheme val="minor"/>
    </font>
    <font>
      <sz val="11"/>
      <color theme="1"/>
      <name val="Calibri"/>
      <family val="2"/>
      <scheme val="minor"/>
    </font>
    <font>
      <b/>
      <i/>
      <sz val="8"/>
      <name val="Arial"/>
      <family val="2"/>
    </font>
    <font>
      <sz val="8"/>
      <name val="Arial"/>
      <family val="2"/>
    </font>
    <font>
      <sz val="10"/>
      <name val="Arial"/>
      <family val="2"/>
    </font>
    <font>
      <b/>
      <sz val="12"/>
      <name val="Arial"/>
      <family val="2"/>
    </font>
    <font>
      <sz val="7"/>
      <name val="Arial"/>
      <family val="2"/>
    </font>
    <font>
      <sz val="12"/>
      <name val="Arial Black"/>
      <family val="2"/>
    </font>
    <font>
      <b/>
      <sz val="9"/>
      <name val="Arial"/>
      <family val="2"/>
    </font>
    <font>
      <b/>
      <u/>
      <sz val="8"/>
      <name val="Arial"/>
      <family val="2"/>
    </font>
    <font>
      <b/>
      <u/>
      <sz val="11"/>
      <name val="Arial"/>
      <family val="2"/>
    </font>
    <font>
      <b/>
      <sz val="8"/>
      <name val="Arial"/>
      <family val="2"/>
    </font>
    <font>
      <sz val="8"/>
      <color indexed="10"/>
      <name val="Arial"/>
      <family val="2"/>
    </font>
    <font>
      <sz val="10"/>
      <color indexed="10"/>
      <name val="Arial"/>
      <family val="2"/>
    </font>
    <font>
      <sz val="8"/>
      <color rgb="FFFF0000"/>
      <name val="Arial"/>
      <family val="2"/>
    </font>
    <font>
      <u/>
      <sz val="11"/>
      <color theme="10"/>
      <name val="Calibri"/>
      <family val="2"/>
      <scheme val="minor"/>
    </font>
    <font>
      <b/>
      <sz val="9"/>
      <color indexed="81"/>
      <name val="Tahoma"/>
      <family val="2"/>
    </font>
    <font>
      <sz val="9"/>
      <color indexed="81"/>
      <name val="Tahoma"/>
      <family val="2"/>
    </font>
    <font>
      <b/>
      <sz val="10"/>
      <name val="Arial Black"/>
      <family val="2"/>
    </font>
    <font>
      <sz val="9"/>
      <name val="Arial"/>
      <family val="2"/>
    </font>
    <font>
      <strike/>
      <sz val="8"/>
      <name val="Arial"/>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7">
    <border>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4" fillId="0" borderId="0"/>
    <xf numFmtId="44" fontId="4" fillId="0" borderId="0" applyFont="0" applyFill="0" applyBorder="0" applyAlignment="0" applyProtection="0"/>
    <xf numFmtId="44" fontId="4" fillId="0" borderId="0" applyFont="0" applyFill="0" applyBorder="0" applyAlignment="0" applyProtection="0"/>
    <xf numFmtId="0" fontId="15" fillId="0" borderId="0" applyNumberFormat="0" applyFill="0" applyBorder="0" applyAlignment="0" applyProtection="0"/>
  </cellStyleXfs>
  <cellXfs count="130">
    <xf numFmtId="0" fontId="0" fillId="0" borderId="0" xfId="0"/>
    <xf numFmtId="0" fontId="3" fillId="0" borderId="10" xfId="2" applyFont="1" applyFill="1" applyBorder="1" applyAlignment="1">
      <alignment horizontal="center" vertical="center" wrapText="1"/>
    </xf>
    <xf numFmtId="0" fontId="3" fillId="0" borderId="0" xfId="2" applyFont="1" applyFill="1" applyBorder="1"/>
    <xf numFmtId="0" fontId="3" fillId="0" borderId="0" xfId="2" applyFont="1" applyFill="1" applyBorder="1" applyAlignment="1">
      <alignment horizontal="center"/>
    </xf>
    <xf numFmtId="42" fontId="3" fillId="0" borderId="0" xfId="3" applyNumberFormat="1" applyFont="1" applyFill="1" applyBorder="1"/>
    <xf numFmtId="0" fontId="3" fillId="0" borderId="0" xfId="2" applyFont="1" applyFill="1" applyBorder="1" applyAlignment="1">
      <alignment vertical="center"/>
    </xf>
    <xf numFmtId="0" fontId="3" fillId="0" borderId="0" xfId="2" applyFont="1" applyFill="1" applyBorder="1" applyAlignment="1">
      <alignment wrapText="1"/>
    </xf>
    <xf numFmtId="0" fontId="6" fillId="0" borderId="0" xfId="2" applyFont="1" applyFill="1" applyBorder="1" applyAlignment="1">
      <alignment horizontal="left"/>
    </xf>
    <xf numFmtId="0" fontId="6" fillId="0" borderId="0" xfId="2" applyFont="1" applyFill="1" applyBorder="1"/>
    <xf numFmtId="0" fontId="3" fillId="0" borderId="0" xfId="2" applyFont="1" applyFill="1" applyBorder="1" applyAlignment="1">
      <alignment horizontal="right"/>
    </xf>
    <xf numFmtId="0" fontId="8" fillId="0" borderId="0" xfId="2" applyFont="1" applyFill="1" applyBorder="1"/>
    <xf numFmtId="0" fontId="3" fillId="0" borderId="11" xfId="2" applyFont="1" applyFill="1" applyBorder="1"/>
    <xf numFmtId="0" fontId="6" fillId="0" borderId="11" xfId="2" applyFont="1" applyFill="1" applyBorder="1"/>
    <xf numFmtId="42" fontId="3" fillId="0" borderId="11" xfId="3" applyNumberFormat="1" applyFont="1" applyFill="1" applyBorder="1"/>
    <xf numFmtId="14" fontId="8" fillId="0" borderId="0" xfId="3" applyNumberFormat="1" applyFont="1" applyFill="1" applyBorder="1" applyAlignment="1">
      <alignment horizontal="left"/>
    </xf>
    <xf numFmtId="1" fontId="8" fillId="0" borderId="0" xfId="3" applyNumberFormat="1" applyFont="1" applyFill="1" applyBorder="1" applyAlignment="1">
      <alignment horizontal="left"/>
    </xf>
    <xf numFmtId="0" fontId="9" fillId="0" borderId="0" xfId="2" applyFont="1" applyFill="1" applyBorder="1"/>
    <xf numFmtId="1" fontId="3" fillId="0" borderId="0" xfId="2" applyNumberFormat="1" applyFont="1" applyFill="1" applyBorder="1" applyAlignment="1">
      <alignment horizontal="center" vertical="center" wrapText="1"/>
    </xf>
    <xf numFmtId="0" fontId="2" fillId="0" borderId="12" xfId="2" applyFont="1" applyFill="1" applyBorder="1" applyAlignment="1">
      <alignment horizontal="center" vertical="center"/>
    </xf>
    <xf numFmtId="0" fontId="2" fillId="0" borderId="13" xfId="2" applyFont="1" applyFill="1" applyBorder="1" applyAlignment="1">
      <alignment horizontal="center" vertical="center" wrapText="1"/>
    </xf>
    <xf numFmtId="0" fontId="2" fillId="0" borderId="1" xfId="2" applyFont="1" applyFill="1" applyBorder="1" applyAlignment="1">
      <alignment horizontal="right" vertical="center" wrapText="1"/>
    </xf>
    <xf numFmtId="0" fontId="2" fillId="0" borderId="2" xfId="2" applyFont="1" applyFill="1" applyBorder="1" applyAlignment="1">
      <alignment horizontal="center" vertical="center" wrapText="1"/>
    </xf>
    <xf numFmtId="42" fontId="2" fillId="0" borderId="7" xfId="3" applyNumberFormat="1" applyFont="1" applyFill="1" applyBorder="1" applyAlignment="1">
      <alignment horizontal="center" vertical="center" wrapText="1"/>
    </xf>
    <xf numFmtId="0" fontId="10" fillId="0" borderId="0" xfId="2" applyFont="1" applyFill="1" applyBorder="1" applyAlignment="1">
      <alignment horizontal="center" wrapText="1"/>
    </xf>
    <xf numFmtId="0" fontId="3" fillId="0" borderId="0" xfId="2" applyFont="1" applyFill="1" applyBorder="1" applyAlignment="1">
      <alignment horizontal="left" vertical="top"/>
    </xf>
    <xf numFmtId="0" fontId="3" fillId="0" borderId="0" xfId="2" applyFont="1" applyFill="1" applyBorder="1" applyAlignment="1">
      <alignment vertical="top" wrapText="1"/>
    </xf>
    <xf numFmtId="0" fontId="11" fillId="0" borderId="0" xfId="2" applyFont="1" applyFill="1" applyBorder="1" applyAlignment="1">
      <alignment horizontal="center" vertical="center"/>
    </xf>
    <xf numFmtId="0" fontId="3" fillId="0" borderId="0" xfId="2" applyFont="1" applyFill="1" applyBorder="1" applyAlignment="1">
      <alignment vertical="center" wrapText="1"/>
    </xf>
    <xf numFmtId="0" fontId="11" fillId="0" borderId="14" xfId="2" applyFont="1" applyFill="1" applyBorder="1" applyAlignment="1">
      <alignment horizontal="center" vertical="center"/>
    </xf>
    <xf numFmtId="0" fontId="3" fillId="0" borderId="8" xfId="2" applyFont="1" applyFill="1" applyBorder="1" applyAlignment="1">
      <alignment horizontal="center" vertical="center" wrapText="1"/>
    </xf>
    <xf numFmtId="0" fontId="3" fillId="0" borderId="3" xfId="2" applyFont="1" applyBorder="1" applyAlignment="1">
      <alignment horizontal="right" vertical="center" wrapText="1"/>
    </xf>
    <xf numFmtId="42" fontId="3" fillId="0" borderId="15" xfId="3" applyNumberFormat="1" applyFont="1" applyFill="1" applyBorder="1" applyAlignment="1">
      <alignment horizontal="center" vertical="center" wrapText="1"/>
    </xf>
    <xf numFmtId="0" fontId="11" fillId="0" borderId="16" xfId="2" applyFont="1" applyFill="1" applyBorder="1" applyAlignment="1">
      <alignment horizontal="center" vertical="center"/>
    </xf>
    <xf numFmtId="0" fontId="3" fillId="0" borderId="9" xfId="2" applyFont="1" applyBorder="1" applyAlignment="1">
      <alignment horizontal="right" vertical="center" wrapText="1"/>
    </xf>
    <xf numFmtId="42" fontId="3" fillId="0" borderId="17" xfId="3" applyNumberFormat="1" applyFont="1" applyFill="1" applyBorder="1" applyAlignment="1">
      <alignment horizontal="center" vertical="center" wrapText="1"/>
    </xf>
    <xf numFmtId="0" fontId="3" fillId="0" borderId="4" xfId="2" applyFont="1" applyBorder="1" applyAlignment="1">
      <alignment horizontal="right" vertical="center" wrapText="1"/>
    </xf>
    <xf numFmtId="44" fontId="13" fillId="0" borderId="0" xfId="3" applyFont="1" applyFill="1" applyBorder="1" applyAlignment="1">
      <alignment horizontal="center" vertical="top"/>
    </xf>
    <xf numFmtId="0" fontId="3" fillId="0" borderId="3" xfId="2" applyFont="1" applyFill="1" applyBorder="1" applyAlignment="1">
      <alignment horizontal="right" vertical="center" wrapText="1"/>
    </xf>
    <xf numFmtId="0" fontId="3" fillId="0" borderId="4" xfId="2" applyFont="1" applyFill="1" applyBorder="1" applyAlignment="1">
      <alignment horizontal="right" vertical="center" wrapText="1"/>
    </xf>
    <xf numFmtId="0" fontId="3" fillId="0" borderId="0" xfId="2" applyFont="1" applyBorder="1" applyAlignment="1">
      <alignment horizontal="right" vertical="center" wrapText="1"/>
    </xf>
    <xf numFmtId="42" fontId="3" fillId="0" borderId="0" xfId="3" applyNumberFormat="1" applyFont="1" applyFill="1" applyBorder="1" applyAlignment="1">
      <alignment horizontal="center" vertical="center" wrapText="1"/>
    </xf>
    <xf numFmtId="0" fontId="3" fillId="0" borderId="0" xfId="2" applyFont="1" applyFill="1" applyBorder="1" applyAlignment="1">
      <alignment horizontal="right" vertical="center" wrapText="1"/>
    </xf>
    <xf numFmtId="0" fontId="3" fillId="0" borderId="4" xfId="2" applyFont="1" applyFill="1" applyBorder="1" applyAlignment="1">
      <alignment horizontal="center" vertical="center" wrapText="1"/>
    </xf>
    <xf numFmtId="0" fontId="3" fillId="0" borderId="8" xfId="2" applyFont="1" applyFill="1" applyBorder="1" applyAlignment="1">
      <alignment horizontal="right" vertical="center" wrapText="1"/>
    </xf>
    <xf numFmtId="0" fontId="11" fillId="0" borderId="23" xfId="2" applyFont="1" applyFill="1" applyBorder="1" applyAlignment="1">
      <alignment horizontal="center" vertical="center"/>
    </xf>
    <xf numFmtId="0" fontId="3" fillId="0" borderId="25" xfId="2" applyFont="1" applyFill="1" applyBorder="1" applyAlignment="1">
      <alignment horizontal="center" vertical="center" wrapText="1"/>
    </xf>
    <xf numFmtId="0" fontId="3" fillId="0" borderId="24" xfId="2" applyFont="1" applyBorder="1" applyAlignment="1">
      <alignment horizontal="right" vertical="center" wrapText="1"/>
    </xf>
    <xf numFmtId="0" fontId="3" fillId="0" borderId="19" xfId="2" applyFont="1" applyFill="1" applyBorder="1" applyAlignment="1">
      <alignment horizontal="center" vertical="center" wrapText="1"/>
    </xf>
    <xf numFmtId="165" fontId="14" fillId="0" borderId="0" xfId="2" applyNumberFormat="1" applyFont="1" applyFill="1" applyBorder="1" applyAlignment="1">
      <alignment horizontal="center" wrapText="1"/>
    </xf>
    <xf numFmtId="1" fontId="3" fillId="0" borderId="4" xfId="2" applyNumberFormat="1" applyFont="1" applyFill="1" applyBorder="1" applyAlignment="1">
      <alignment horizontal="center" vertical="center" wrapText="1"/>
    </xf>
    <xf numFmtId="165" fontId="3" fillId="0" borderId="4" xfId="2" applyNumberFormat="1" applyFont="1" applyFill="1" applyBorder="1" applyAlignment="1">
      <alignment horizontal="center" vertical="center" wrapText="1"/>
    </xf>
    <xf numFmtId="165" fontId="3" fillId="0" borderId="10" xfId="2" applyNumberFormat="1" applyFont="1" applyFill="1" applyBorder="1" applyAlignment="1">
      <alignment horizontal="center" vertical="center" wrapText="1"/>
    </xf>
    <xf numFmtId="9" fontId="3" fillId="0" borderId="0" xfId="2" applyNumberFormat="1" applyFont="1" applyFill="1" applyBorder="1" applyAlignment="1">
      <alignment wrapText="1"/>
    </xf>
    <xf numFmtId="9" fontId="3" fillId="0" borderId="0" xfId="2" applyNumberFormat="1" applyFont="1" applyFill="1" applyBorder="1" applyAlignment="1">
      <alignment horizontal="left" wrapText="1"/>
    </xf>
    <xf numFmtId="0" fontId="15" fillId="0" borderId="0" xfId="5" applyFill="1" applyBorder="1"/>
    <xf numFmtId="0" fontId="3" fillId="3" borderId="4" xfId="2" applyFont="1" applyFill="1" applyBorder="1" applyAlignment="1">
      <alignment horizontal="center" vertical="center" wrapText="1"/>
    </xf>
    <xf numFmtId="0" fontId="3" fillId="0" borderId="4" xfId="0" applyFont="1" applyFill="1" applyBorder="1" applyAlignment="1">
      <alignment horizontal="right" vertical="center" wrapText="1"/>
    </xf>
    <xf numFmtId="0" fontId="11" fillId="0" borderId="14" xfId="2" applyFont="1" applyFill="1" applyBorder="1" applyAlignment="1">
      <alignment horizontal="right" vertical="center"/>
    </xf>
    <xf numFmtId="44" fontId="3" fillId="0" borderId="0" xfId="1" applyFont="1" applyFill="1" applyBorder="1"/>
    <xf numFmtId="164" fontId="3" fillId="0" borderId="0" xfId="2" applyNumberFormat="1" applyFont="1" applyFill="1" applyBorder="1"/>
    <xf numFmtId="0" fontId="3" fillId="3" borderId="3" xfId="2" applyFont="1" applyFill="1" applyBorder="1" applyAlignment="1">
      <alignment horizontal="right" vertical="center" wrapText="1"/>
    </xf>
    <xf numFmtId="0" fontId="3" fillId="3" borderId="9" xfId="2" applyFont="1" applyFill="1" applyBorder="1" applyAlignment="1">
      <alignment horizontal="right"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vertical="center" wrapText="1"/>
    </xf>
    <xf numFmtId="0" fontId="3" fillId="0" borderId="0" xfId="2" applyFont="1"/>
    <xf numFmtId="0" fontId="11" fillId="0" borderId="16" xfId="2" applyFont="1" applyBorder="1" applyAlignment="1">
      <alignment horizontal="center" vertical="center"/>
    </xf>
    <xf numFmtId="0" fontId="3" fillId="0" borderId="8" xfId="2" applyFont="1" applyBorder="1" applyAlignment="1">
      <alignment horizontal="center" vertical="center" wrapText="1"/>
    </xf>
    <xf numFmtId="0" fontId="3" fillId="0" borderId="4" xfId="2" applyFont="1" applyBorder="1" applyAlignment="1">
      <alignment horizontal="center" vertical="center" wrapText="1"/>
    </xf>
    <xf numFmtId="0" fontId="3" fillId="0" borderId="0" xfId="2" applyFont="1" applyAlignment="1">
      <alignment horizontal="left" vertical="top"/>
    </xf>
    <xf numFmtId="0" fontId="3" fillId="0" borderId="0" xfId="2" applyFont="1" applyAlignment="1">
      <alignment vertical="top" wrapText="1"/>
    </xf>
    <xf numFmtId="0" fontId="3" fillId="0" borderId="0" xfId="2" applyFont="1" applyAlignment="1">
      <alignment wrapText="1"/>
    </xf>
    <xf numFmtId="0" fontId="11" fillId="0" borderId="0" xfId="2" applyFont="1" applyAlignment="1">
      <alignment horizontal="center" vertical="center"/>
    </xf>
    <xf numFmtId="0" fontId="3" fillId="3" borderId="8" xfId="2" applyFont="1" applyFill="1" applyBorder="1" applyAlignment="1">
      <alignment horizontal="right" vertical="center" wrapText="1"/>
    </xf>
    <xf numFmtId="0" fontId="3" fillId="0" borderId="0" xfId="2" applyFont="1" applyFill="1" applyBorder="1" applyAlignment="1">
      <alignment horizontal="center" vertical="center" wrapText="1"/>
    </xf>
    <xf numFmtId="0" fontId="3" fillId="0" borderId="19" xfId="2" applyFont="1" applyFill="1" applyBorder="1" applyAlignment="1">
      <alignment horizontal="right" vertical="center" wrapText="1"/>
    </xf>
    <xf numFmtId="0" fontId="2" fillId="0" borderId="18" xfId="2" applyFont="1" applyFill="1" applyBorder="1" applyAlignment="1">
      <alignment horizontal="center" vertical="center" wrapText="1"/>
    </xf>
    <xf numFmtId="0" fontId="2" fillId="0" borderId="12" xfId="2" applyFont="1" applyFill="1" applyBorder="1" applyAlignment="1">
      <alignment horizontal="center" vertical="center" wrapText="1"/>
    </xf>
    <xf numFmtId="0" fontId="11" fillId="0" borderId="21" xfId="2" applyFont="1" applyBorder="1" applyAlignment="1">
      <alignment horizontal="center" vertical="center"/>
    </xf>
    <xf numFmtId="164" fontId="12" fillId="0" borderId="0" xfId="4" applyNumberFormat="1" applyFont="1" applyFill="1" applyBorder="1" applyAlignment="1">
      <alignment horizontal="center" vertical="center"/>
    </xf>
    <xf numFmtId="0" fontId="3" fillId="0" borderId="24" xfId="2" applyFont="1" applyFill="1" applyBorder="1" applyAlignment="1">
      <alignment horizontal="right" vertical="center" wrapText="1"/>
    </xf>
    <xf numFmtId="42" fontId="3" fillId="0" borderId="26" xfId="3" applyNumberFormat="1" applyFont="1" applyFill="1" applyBorder="1" applyAlignment="1">
      <alignment horizontal="center" vertical="center" wrapText="1"/>
    </xf>
    <xf numFmtId="165" fontId="3" fillId="0" borderId="0" xfId="2" applyNumberFormat="1" applyFont="1" applyFill="1" applyBorder="1" applyAlignment="1">
      <alignment horizontal="left" wrapText="1"/>
    </xf>
    <xf numFmtId="0" fontId="20" fillId="0" borderId="0" xfId="2" applyFont="1" applyFill="1" applyBorder="1" applyAlignment="1">
      <alignment horizontal="left" wrapText="1"/>
    </xf>
    <xf numFmtId="0" fontId="20" fillId="0" borderId="0" xfId="2" applyFont="1" applyFill="1" applyBorder="1" applyAlignment="1">
      <alignment wrapText="1"/>
    </xf>
    <xf numFmtId="0" fontId="20" fillId="0" borderId="0" xfId="2" applyFont="1" applyFill="1" applyAlignment="1">
      <alignment wrapText="1"/>
    </xf>
    <xf numFmtId="1" fontId="3" fillId="0" borderId="10" xfId="2" applyNumberFormat="1" applyFont="1" applyFill="1" applyBorder="1" applyAlignment="1">
      <alignment horizontal="center" vertical="center" wrapText="1"/>
    </xf>
    <xf numFmtId="164" fontId="11" fillId="0" borderId="0" xfId="4" applyNumberFormat="1" applyFont="1" applyFill="1" applyBorder="1" applyAlignment="1">
      <alignment horizontal="center" vertical="center"/>
    </xf>
    <xf numFmtId="0" fontId="19" fillId="0" borderId="4" xfId="0" applyFont="1" applyFill="1" applyBorder="1" applyAlignment="1">
      <alignment wrapText="1"/>
    </xf>
    <xf numFmtId="0" fontId="19" fillId="0" borderId="4"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11" fillId="0" borderId="27" xfId="2" applyFont="1" applyFill="1" applyBorder="1" applyAlignment="1">
      <alignment horizontal="center" vertical="center"/>
    </xf>
    <xf numFmtId="0" fontId="3" fillId="0" borderId="20" xfId="2" applyFont="1" applyFill="1" applyBorder="1" applyAlignment="1">
      <alignment horizontal="center" vertical="center" wrapText="1"/>
    </xf>
    <xf numFmtId="0" fontId="3" fillId="0" borderId="28" xfId="2" applyFont="1" applyFill="1" applyBorder="1" applyAlignment="1">
      <alignment horizontal="right" vertical="center" wrapText="1"/>
    </xf>
    <xf numFmtId="0" fontId="11" fillId="0" borderId="12" xfId="2" applyFont="1" applyFill="1" applyBorder="1" applyAlignment="1">
      <alignment horizontal="center" vertical="center"/>
    </xf>
    <xf numFmtId="0" fontId="3" fillId="0" borderId="2" xfId="2" applyFont="1" applyFill="1" applyBorder="1" applyAlignment="1">
      <alignment horizontal="center" vertical="center" wrapText="1"/>
    </xf>
    <xf numFmtId="0" fontId="3" fillId="0" borderId="1" xfId="2" applyFont="1" applyFill="1" applyBorder="1" applyAlignment="1">
      <alignment horizontal="right" vertical="center" wrapText="1"/>
    </xf>
    <xf numFmtId="164" fontId="11" fillId="0" borderId="22" xfId="4" applyNumberFormat="1" applyFont="1" applyFill="1" applyBorder="1" applyAlignment="1">
      <alignment horizontal="center" vertical="center"/>
    </xf>
    <xf numFmtId="42" fontId="3" fillId="0" borderId="30" xfId="3" applyNumberFormat="1" applyFont="1" applyFill="1" applyBorder="1" applyAlignment="1">
      <alignment horizontal="center" vertical="center" wrapText="1"/>
    </xf>
    <xf numFmtId="0" fontId="3" fillId="0" borderId="9" xfId="2" applyFont="1" applyFill="1" applyBorder="1" applyAlignment="1">
      <alignment horizontal="right" vertical="center" wrapText="1"/>
    </xf>
    <xf numFmtId="42" fontId="3" fillId="0" borderId="29" xfId="3" applyNumberFormat="1" applyFont="1" applyFill="1" applyBorder="1" applyAlignment="1">
      <alignment horizontal="center" vertical="center" wrapText="1"/>
    </xf>
    <xf numFmtId="164" fontId="12" fillId="0" borderId="4" xfId="4" applyNumberFormat="1" applyFont="1" applyFill="1" applyBorder="1" applyAlignment="1" applyProtection="1">
      <alignment horizontal="center" vertical="center"/>
      <protection locked="0"/>
    </xf>
    <xf numFmtId="164" fontId="12" fillId="0" borderId="4" xfId="4" applyNumberFormat="1" applyFont="1" applyBorder="1" applyAlignment="1" applyProtection="1">
      <alignment horizontal="center" vertical="center"/>
      <protection locked="0"/>
    </xf>
    <xf numFmtId="164" fontId="12" fillId="0" borderId="19" xfId="4" applyNumberFormat="1" applyFont="1" applyFill="1" applyBorder="1" applyAlignment="1" applyProtection="1">
      <alignment horizontal="center" vertical="center"/>
      <protection locked="0"/>
    </xf>
    <xf numFmtId="164" fontId="12" fillId="0" borderId="10" xfId="4" applyNumberFormat="1" applyFont="1" applyFill="1" applyBorder="1" applyAlignment="1" applyProtection="1">
      <alignment horizontal="center" vertical="center"/>
      <protection locked="0"/>
    </xf>
    <xf numFmtId="164" fontId="12" fillId="2" borderId="4" xfId="4" applyNumberFormat="1" applyFont="1" applyFill="1" applyBorder="1" applyAlignment="1" applyProtection="1">
      <alignment horizontal="center" vertical="center"/>
      <protection locked="0"/>
    </xf>
    <xf numFmtId="164" fontId="12" fillId="3" borderId="4" xfId="4" applyNumberFormat="1" applyFont="1" applyFill="1" applyBorder="1" applyAlignment="1" applyProtection="1">
      <alignment horizontal="center" vertical="center"/>
      <protection locked="0"/>
    </xf>
    <xf numFmtId="164" fontId="12" fillId="3" borderId="10" xfId="4" applyNumberFormat="1" applyFont="1" applyFill="1" applyBorder="1" applyAlignment="1" applyProtection="1">
      <alignment horizontal="center" vertical="center"/>
      <protection locked="0"/>
    </xf>
    <xf numFmtId="164" fontId="12" fillId="0" borderId="2" xfId="4" applyNumberFormat="1" applyFont="1" applyFill="1" applyBorder="1" applyAlignment="1" applyProtection="1">
      <alignment horizontal="center" vertical="center"/>
      <protection locked="0"/>
    </xf>
    <xf numFmtId="164" fontId="12" fillId="0" borderId="19" xfId="4" applyNumberFormat="1" applyFont="1" applyBorder="1" applyAlignment="1" applyProtection="1">
      <alignment horizontal="center" vertical="center"/>
      <protection locked="0"/>
    </xf>
    <xf numFmtId="164" fontId="12" fillId="0" borderId="20" xfId="4" applyNumberFormat="1" applyFont="1" applyFill="1" applyBorder="1" applyAlignment="1" applyProtection="1">
      <alignment horizontal="center" vertical="center"/>
      <protection locked="0"/>
    </xf>
    <xf numFmtId="0" fontId="21" fillId="0" borderId="0" xfId="2" applyFont="1" applyFill="1" applyBorder="1" applyAlignment="1">
      <alignment horizontal="center" wrapText="1"/>
    </xf>
    <xf numFmtId="0" fontId="7" fillId="0" borderId="0" xfId="2" applyFont="1" applyFill="1" applyBorder="1" applyAlignment="1">
      <alignment horizontal="right"/>
    </xf>
    <xf numFmtId="0" fontId="5" fillId="0" borderId="5"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7" xfId="2" applyFont="1" applyFill="1" applyBorder="1" applyAlignment="1">
      <alignment horizontal="center" vertical="center"/>
    </xf>
    <xf numFmtId="164" fontId="11" fillId="0" borderId="34" xfId="4" applyNumberFormat="1" applyFont="1" applyFill="1" applyBorder="1" applyAlignment="1">
      <alignment horizontal="right" vertical="center"/>
    </xf>
    <xf numFmtId="164" fontId="11" fillId="0" borderId="35" xfId="4" applyNumberFormat="1" applyFont="1" applyFill="1" applyBorder="1" applyAlignment="1">
      <alignment horizontal="right" vertical="center"/>
    </xf>
    <xf numFmtId="164" fontId="11" fillId="0" borderId="36" xfId="4" applyNumberFormat="1" applyFont="1" applyFill="1" applyBorder="1" applyAlignment="1">
      <alignment horizontal="right" vertical="center"/>
    </xf>
    <xf numFmtId="0" fontId="11" fillId="0" borderId="31" xfId="2" applyFont="1" applyFill="1" applyBorder="1" applyAlignment="1">
      <alignment horizontal="center" vertical="center"/>
    </xf>
    <xf numFmtId="0" fontId="11" fillId="0" borderId="32" xfId="2" applyFont="1" applyFill="1" applyBorder="1" applyAlignment="1">
      <alignment horizontal="center" vertical="center"/>
    </xf>
    <xf numFmtId="0" fontId="11" fillId="0" borderId="33" xfId="2" applyFont="1" applyFill="1" applyBorder="1" applyAlignment="1">
      <alignment horizontal="center" vertical="center"/>
    </xf>
    <xf numFmtId="164" fontId="11" fillId="0" borderId="5" xfId="4" applyNumberFormat="1" applyFont="1" applyFill="1" applyBorder="1" applyAlignment="1">
      <alignment horizontal="right" vertical="center"/>
    </xf>
    <xf numFmtId="164" fontId="11" fillId="0" borderId="6" xfId="4" applyNumberFormat="1" applyFont="1" applyFill="1" applyBorder="1" applyAlignment="1">
      <alignment horizontal="right" vertical="center"/>
    </xf>
    <xf numFmtId="164" fontId="11" fillId="0" borderId="7" xfId="4" applyNumberFormat="1" applyFont="1" applyFill="1" applyBorder="1" applyAlignment="1">
      <alignment horizontal="right" vertical="center"/>
    </xf>
    <xf numFmtId="0" fontId="5" fillId="0" borderId="26" xfId="2" applyFont="1" applyFill="1" applyBorder="1" applyAlignment="1">
      <alignment horizontal="center" vertical="center"/>
    </xf>
    <xf numFmtId="0" fontId="11" fillId="0" borderId="26" xfId="2" applyFont="1" applyFill="1" applyBorder="1" applyAlignment="1">
      <alignment horizontal="right" vertical="center"/>
    </xf>
    <xf numFmtId="0" fontId="18" fillId="0" borderId="3"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1" fillId="0" borderId="0" xfId="2" applyFont="1" applyFill="1" applyBorder="1" applyAlignment="1">
      <alignment horizontal="left" vertical="center" wrapText="1"/>
    </xf>
  </cellXfs>
  <cellStyles count="6">
    <cellStyle name="Currency" xfId="1" builtinId="4"/>
    <cellStyle name="Currency 2" xfId="3"/>
    <cellStyle name="Currency 7" xfId="4"/>
    <cellStyle name="Hyperlink" xfId="5" builtinId="8"/>
    <cellStyle name="Normal" xfId="0" builtinId="0"/>
    <cellStyle name="Normal 3" xfId="2"/>
  </cellStyles>
  <dxfs count="16">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71ADB7"/>
      <color rgb="FFFF7C80"/>
      <color rgb="FFBFDEE0"/>
      <color rgb="FFB1B4B5"/>
      <color rgb="FF878A8F"/>
      <color rgb="FFA20C33"/>
      <color rgb="FFA2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3</xdr:col>
      <xdr:colOff>523875</xdr:colOff>
      <xdr:row>3</xdr:row>
      <xdr:rowOff>53339</xdr:rowOff>
    </xdr:to>
    <xdr:pic>
      <xdr:nvPicPr>
        <xdr:cNvPr id="2" name="Picture 1">
          <a:extLst>
            <a:ext uri="{FF2B5EF4-FFF2-40B4-BE49-F238E27FC236}">
              <a16:creationId xmlns="" xmlns:a16="http://schemas.microsoft.com/office/drawing/2014/main" id="{4694FFFC-06DD-47B7-944D-132169A246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 t="13580" r="-4317" b="28397"/>
        <a:stretch>
          <a:fillRect/>
        </a:stretch>
      </xdr:blipFill>
      <xdr:spPr bwMode="auto">
        <a:xfrm>
          <a:off x="400050" y="342900"/>
          <a:ext cx="2105025"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400050</xdr:colOff>
      <xdr:row>1</xdr:row>
      <xdr:rowOff>0</xdr:rowOff>
    </xdr:from>
    <xdr:to>
      <xdr:col>3</xdr:col>
      <xdr:colOff>523875</xdr:colOff>
      <xdr:row>3</xdr:row>
      <xdr:rowOff>53339</xdr:rowOff>
    </xdr:to>
    <xdr:pic>
      <xdr:nvPicPr>
        <xdr:cNvPr id="3" name="Picture 2">
          <a:extLst>
            <a:ext uri="{FF2B5EF4-FFF2-40B4-BE49-F238E27FC236}">
              <a16:creationId xmlns="" xmlns:a16="http://schemas.microsoft.com/office/drawing/2014/main" id="{DB3867D9-E2ED-47E3-B936-CE64DA68E6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 t="13580" r="-4317" b="28397"/>
        <a:stretch>
          <a:fillRect/>
        </a:stretch>
      </xdr:blipFill>
      <xdr:spPr bwMode="auto">
        <a:xfrm>
          <a:off x="400050" y="342900"/>
          <a:ext cx="2105025"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400050</xdr:colOff>
      <xdr:row>1</xdr:row>
      <xdr:rowOff>0</xdr:rowOff>
    </xdr:from>
    <xdr:to>
      <xdr:col>3</xdr:col>
      <xdr:colOff>523875</xdr:colOff>
      <xdr:row>3</xdr:row>
      <xdr:rowOff>53339</xdr:rowOff>
    </xdr:to>
    <xdr:pic>
      <xdr:nvPicPr>
        <xdr:cNvPr id="4" name="Picture 3">
          <a:extLst>
            <a:ext uri="{FF2B5EF4-FFF2-40B4-BE49-F238E27FC236}">
              <a16:creationId xmlns="" xmlns:a16="http://schemas.microsoft.com/office/drawing/2014/main" id="{B8E17D49-7F27-4CB7-85BE-E1C806F0DD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 t="13580" r="-4317" b="28397"/>
        <a:stretch>
          <a:fillRect/>
        </a:stretch>
      </xdr:blipFill>
      <xdr:spPr bwMode="auto">
        <a:xfrm>
          <a:off x="400050" y="342900"/>
          <a:ext cx="2105025"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400050</xdr:colOff>
      <xdr:row>1</xdr:row>
      <xdr:rowOff>0</xdr:rowOff>
    </xdr:from>
    <xdr:to>
      <xdr:col>3</xdr:col>
      <xdr:colOff>523875</xdr:colOff>
      <xdr:row>3</xdr:row>
      <xdr:rowOff>53339</xdr:rowOff>
    </xdr:to>
    <xdr:pic>
      <xdr:nvPicPr>
        <xdr:cNvPr id="5" name="Picture 4">
          <a:extLst>
            <a:ext uri="{FF2B5EF4-FFF2-40B4-BE49-F238E27FC236}">
              <a16:creationId xmlns="" xmlns:a16="http://schemas.microsoft.com/office/drawing/2014/main" id="{CD0A5B0A-3CF5-46E4-A897-038C539E35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 t="13580" r="-4317" b="28397"/>
        <a:stretch>
          <a:fillRect/>
        </a:stretch>
      </xdr:blipFill>
      <xdr:spPr bwMode="auto">
        <a:xfrm>
          <a:off x="400050" y="342900"/>
          <a:ext cx="2105025" cy="462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57"/>
  <sheetViews>
    <sheetView tabSelected="1" view="pageBreakPreview" zoomScale="60" zoomScaleNormal="115" workbookViewId="0">
      <selection activeCell="D3" sqref="D3:H3"/>
    </sheetView>
  </sheetViews>
  <sheetFormatPr defaultRowHeight="12.75" x14ac:dyDescent="0.3"/>
  <cols>
    <col min="1" max="1" width="9.1328125" style="2"/>
    <col min="2" max="2" width="7.86328125" style="2" customWidth="1"/>
    <col min="3" max="3" width="12.73046875" style="3" customWidth="1"/>
    <col min="4" max="4" width="60.73046875" style="2" customWidth="1"/>
    <col min="5" max="5" width="6.1328125" style="2" customWidth="1"/>
    <col min="6" max="6" width="8.1328125" style="2" customWidth="1"/>
    <col min="7" max="7" width="15.73046875" style="36" customWidth="1"/>
    <col min="8" max="8" width="15.73046875" style="4" customWidth="1"/>
    <col min="9" max="9" width="0.86328125" style="2" customWidth="1"/>
    <col min="10" max="10" width="1.3984375" style="2" customWidth="1"/>
    <col min="11" max="11" width="1.265625" style="2" customWidth="1"/>
    <col min="12" max="12" width="2.265625" style="2" customWidth="1"/>
    <col min="13" max="13" width="2.1328125" style="2" customWidth="1"/>
    <col min="14" max="14" width="50" style="6" customWidth="1"/>
    <col min="15" max="15" width="5.73046875" style="5" bestFit="1" customWidth="1"/>
    <col min="16" max="16" width="45" style="6" bestFit="1" customWidth="1"/>
    <col min="17" max="17" width="5.265625" style="2" customWidth="1"/>
    <col min="18" max="18" width="63.1328125" style="2" customWidth="1"/>
    <col min="19" max="257" width="9.1328125" style="2"/>
    <col min="258" max="258" width="7.86328125" style="2" customWidth="1"/>
    <col min="259" max="259" width="8.265625" style="2" customWidth="1"/>
    <col min="260" max="260" width="46.3984375" style="2" customWidth="1"/>
    <col min="261" max="261" width="6.1328125" style="2" customWidth="1"/>
    <col min="262" max="262" width="8.1328125" style="2" customWidth="1"/>
    <col min="263" max="263" width="12.73046875" style="2" bestFit="1" customWidth="1"/>
    <col min="264" max="264" width="12.73046875" style="2" customWidth="1"/>
    <col min="265" max="265" width="0" style="2" hidden="1" customWidth="1"/>
    <col min="266" max="266" width="1.3984375" style="2" customWidth="1"/>
    <col min="267" max="267" width="1.265625" style="2" customWidth="1"/>
    <col min="268" max="268" width="2.265625" style="2" customWidth="1"/>
    <col min="269" max="269" width="2.1328125" style="2" customWidth="1"/>
    <col min="270" max="270" width="4.3984375" style="2" customWidth="1"/>
    <col min="271" max="271" width="24.73046875" style="2" customWidth="1"/>
    <col min="272" max="272" width="5.265625" style="2" customWidth="1"/>
    <col min="273" max="513" width="9.1328125" style="2"/>
    <col min="514" max="514" width="7.86328125" style="2" customWidth="1"/>
    <col min="515" max="515" width="8.265625" style="2" customWidth="1"/>
    <col min="516" max="516" width="46.3984375" style="2" customWidth="1"/>
    <col min="517" max="517" width="6.1328125" style="2" customWidth="1"/>
    <col min="518" max="518" width="8.1328125" style="2" customWidth="1"/>
    <col min="519" max="519" width="12.73046875" style="2" bestFit="1" customWidth="1"/>
    <col min="520" max="520" width="12.73046875" style="2" customWidth="1"/>
    <col min="521" max="521" width="0" style="2" hidden="1" customWidth="1"/>
    <col min="522" max="522" width="1.3984375" style="2" customWidth="1"/>
    <col min="523" max="523" width="1.265625" style="2" customWidth="1"/>
    <col min="524" max="524" width="2.265625" style="2" customWidth="1"/>
    <col min="525" max="525" width="2.1328125" style="2" customWidth="1"/>
    <col min="526" max="526" width="4.3984375" style="2" customWidth="1"/>
    <col min="527" max="527" width="24.73046875" style="2" customWidth="1"/>
    <col min="528" max="528" width="5.265625" style="2" customWidth="1"/>
    <col min="529" max="769" width="9.1328125" style="2"/>
    <col min="770" max="770" width="7.86328125" style="2" customWidth="1"/>
    <col min="771" max="771" width="8.265625" style="2" customWidth="1"/>
    <col min="772" max="772" width="46.3984375" style="2" customWidth="1"/>
    <col min="773" max="773" width="6.1328125" style="2" customWidth="1"/>
    <col min="774" max="774" width="8.1328125" style="2" customWidth="1"/>
    <col min="775" max="775" width="12.73046875" style="2" bestFit="1" customWidth="1"/>
    <col min="776" max="776" width="12.73046875" style="2" customWidth="1"/>
    <col min="777" max="777" width="0" style="2" hidden="1" customWidth="1"/>
    <col min="778" max="778" width="1.3984375" style="2" customWidth="1"/>
    <col min="779" max="779" width="1.265625" style="2" customWidth="1"/>
    <col min="780" max="780" width="2.265625" style="2" customWidth="1"/>
    <col min="781" max="781" width="2.1328125" style="2" customWidth="1"/>
    <col min="782" max="782" width="4.3984375" style="2" customWidth="1"/>
    <col min="783" max="783" width="24.73046875" style="2" customWidth="1"/>
    <col min="784" max="784" width="5.265625" style="2" customWidth="1"/>
    <col min="785" max="1025" width="9.1328125" style="2"/>
    <col min="1026" max="1026" width="7.86328125" style="2" customWidth="1"/>
    <col min="1027" max="1027" width="8.265625" style="2" customWidth="1"/>
    <col min="1028" max="1028" width="46.3984375" style="2" customWidth="1"/>
    <col min="1029" max="1029" width="6.1328125" style="2" customWidth="1"/>
    <col min="1030" max="1030" width="8.1328125" style="2" customWidth="1"/>
    <col min="1031" max="1031" width="12.73046875" style="2" bestFit="1" customWidth="1"/>
    <col min="1032" max="1032" width="12.73046875" style="2" customWidth="1"/>
    <col min="1033" max="1033" width="0" style="2" hidden="1" customWidth="1"/>
    <col min="1034" max="1034" width="1.3984375" style="2" customWidth="1"/>
    <col min="1035" max="1035" width="1.265625" style="2" customWidth="1"/>
    <col min="1036" max="1036" width="2.265625" style="2" customWidth="1"/>
    <col min="1037" max="1037" width="2.1328125" style="2" customWidth="1"/>
    <col min="1038" max="1038" width="4.3984375" style="2" customWidth="1"/>
    <col min="1039" max="1039" width="24.73046875" style="2" customWidth="1"/>
    <col min="1040" max="1040" width="5.265625" style="2" customWidth="1"/>
    <col min="1041" max="1281" width="9.1328125" style="2"/>
    <col min="1282" max="1282" width="7.86328125" style="2" customWidth="1"/>
    <col min="1283" max="1283" width="8.265625" style="2" customWidth="1"/>
    <col min="1284" max="1284" width="46.3984375" style="2" customWidth="1"/>
    <col min="1285" max="1285" width="6.1328125" style="2" customWidth="1"/>
    <col min="1286" max="1286" width="8.1328125" style="2" customWidth="1"/>
    <col min="1287" max="1287" width="12.73046875" style="2" bestFit="1" customWidth="1"/>
    <col min="1288" max="1288" width="12.73046875" style="2" customWidth="1"/>
    <col min="1289" max="1289" width="0" style="2" hidden="1" customWidth="1"/>
    <col min="1290" max="1290" width="1.3984375" style="2" customWidth="1"/>
    <col min="1291" max="1291" width="1.265625" style="2" customWidth="1"/>
    <col min="1292" max="1292" width="2.265625" style="2" customWidth="1"/>
    <col min="1293" max="1293" width="2.1328125" style="2" customWidth="1"/>
    <col min="1294" max="1294" width="4.3984375" style="2" customWidth="1"/>
    <col min="1295" max="1295" width="24.73046875" style="2" customWidth="1"/>
    <col min="1296" max="1296" width="5.265625" style="2" customWidth="1"/>
    <col min="1297" max="1537" width="9.1328125" style="2"/>
    <col min="1538" max="1538" width="7.86328125" style="2" customWidth="1"/>
    <col min="1539" max="1539" width="8.265625" style="2" customWidth="1"/>
    <col min="1540" max="1540" width="46.3984375" style="2" customWidth="1"/>
    <col min="1541" max="1541" width="6.1328125" style="2" customWidth="1"/>
    <col min="1542" max="1542" width="8.1328125" style="2" customWidth="1"/>
    <col min="1543" max="1543" width="12.73046875" style="2" bestFit="1" customWidth="1"/>
    <col min="1544" max="1544" width="12.73046875" style="2" customWidth="1"/>
    <col min="1545" max="1545" width="0" style="2" hidden="1" customWidth="1"/>
    <col min="1546" max="1546" width="1.3984375" style="2" customWidth="1"/>
    <col min="1547" max="1547" width="1.265625" style="2" customWidth="1"/>
    <col min="1548" max="1548" width="2.265625" style="2" customWidth="1"/>
    <col min="1549" max="1549" width="2.1328125" style="2" customWidth="1"/>
    <col min="1550" max="1550" width="4.3984375" style="2" customWidth="1"/>
    <col min="1551" max="1551" width="24.73046875" style="2" customWidth="1"/>
    <col min="1552" max="1552" width="5.265625" style="2" customWidth="1"/>
    <col min="1553" max="1793" width="9.1328125" style="2"/>
    <col min="1794" max="1794" width="7.86328125" style="2" customWidth="1"/>
    <col min="1795" max="1795" width="8.265625" style="2" customWidth="1"/>
    <col min="1796" max="1796" width="46.3984375" style="2" customWidth="1"/>
    <col min="1797" max="1797" width="6.1328125" style="2" customWidth="1"/>
    <col min="1798" max="1798" width="8.1328125" style="2" customWidth="1"/>
    <col min="1799" max="1799" width="12.73046875" style="2" bestFit="1" customWidth="1"/>
    <col min="1800" max="1800" width="12.73046875" style="2" customWidth="1"/>
    <col min="1801" max="1801" width="0" style="2" hidden="1" customWidth="1"/>
    <col min="1802" max="1802" width="1.3984375" style="2" customWidth="1"/>
    <col min="1803" max="1803" width="1.265625" style="2" customWidth="1"/>
    <col min="1804" max="1804" width="2.265625" style="2" customWidth="1"/>
    <col min="1805" max="1805" width="2.1328125" style="2" customWidth="1"/>
    <col min="1806" max="1806" width="4.3984375" style="2" customWidth="1"/>
    <col min="1807" max="1807" width="24.73046875" style="2" customWidth="1"/>
    <col min="1808" max="1808" width="5.265625" style="2" customWidth="1"/>
    <col min="1809" max="2049" width="9.1328125" style="2"/>
    <col min="2050" max="2050" width="7.86328125" style="2" customWidth="1"/>
    <col min="2051" max="2051" width="8.265625" style="2" customWidth="1"/>
    <col min="2052" max="2052" width="46.3984375" style="2" customWidth="1"/>
    <col min="2053" max="2053" width="6.1328125" style="2" customWidth="1"/>
    <col min="2054" max="2054" width="8.1328125" style="2" customWidth="1"/>
    <col min="2055" max="2055" width="12.73046875" style="2" bestFit="1" customWidth="1"/>
    <col min="2056" max="2056" width="12.73046875" style="2" customWidth="1"/>
    <col min="2057" max="2057" width="0" style="2" hidden="1" customWidth="1"/>
    <col min="2058" max="2058" width="1.3984375" style="2" customWidth="1"/>
    <col min="2059" max="2059" width="1.265625" style="2" customWidth="1"/>
    <col min="2060" max="2060" width="2.265625" style="2" customWidth="1"/>
    <col min="2061" max="2061" width="2.1328125" style="2" customWidth="1"/>
    <col min="2062" max="2062" width="4.3984375" style="2" customWidth="1"/>
    <col min="2063" max="2063" width="24.73046875" style="2" customWidth="1"/>
    <col min="2064" max="2064" width="5.265625" style="2" customWidth="1"/>
    <col min="2065" max="2305" width="9.1328125" style="2"/>
    <col min="2306" max="2306" width="7.86328125" style="2" customWidth="1"/>
    <col min="2307" max="2307" width="8.265625" style="2" customWidth="1"/>
    <col min="2308" max="2308" width="46.3984375" style="2" customWidth="1"/>
    <col min="2309" max="2309" width="6.1328125" style="2" customWidth="1"/>
    <col min="2310" max="2310" width="8.1328125" style="2" customWidth="1"/>
    <col min="2311" max="2311" width="12.73046875" style="2" bestFit="1" customWidth="1"/>
    <col min="2312" max="2312" width="12.73046875" style="2" customWidth="1"/>
    <col min="2313" max="2313" width="0" style="2" hidden="1" customWidth="1"/>
    <col min="2314" max="2314" width="1.3984375" style="2" customWidth="1"/>
    <col min="2315" max="2315" width="1.265625" style="2" customWidth="1"/>
    <col min="2316" max="2316" width="2.265625" style="2" customWidth="1"/>
    <col min="2317" max="2317" width="2.1328125" style="2" customWidth="1"/>
    <col min="2318" max="2318" width="4.3984375" style="2" customWidth="1"/>
    <col min="2319" max="2319" width="24.73046875" style="2" customWidth="1"/>
    <col min="2320" max="2320" width="5.265625" style="2" customWidth="1"/>
    <col min="2321" max="2561" width="9.1328125" style="2"/>
    <col min="2562" max="2562" width="7.86328125" style="2" customWidth="1"/>
    <col min="2563" max="2563" width="8.265625" style="2" customWidth="1"/>
    <col min="2564" max="2564" width="46.3984375" style="2" customWidth="1"/>
    <col min="2565" max="2565" width="6.1328125" style="2" customWidth="1"/>
    <col min="2566" max="2566" width="8.1328125" style="2" customWidth="1"/>
    <col min="2567" max="2567" width="12.73046875" style="2" bestFit="1" customWidth="1"/>
    <col min="2568" max="2568" width="12.73046875" style="2" customWidth="1"/>
    <col min="2569" max="2569" width="0" style="2" hidden="1" customWidth="1"/>
    <col min="2570" max="2570" width="1.3984375" style="2" customWidth="1"/>
    <col min="2571" max="2571" width="1.265625" style="2" customWidth="1"/>
    <col min="2572" max="2572" width="2.265625" style="2" customWidth="1"/>
    <col min="2573" max="2573" width="2.1328125" style="2" customWidth="1"/>
    <col min="2574" max="2574" width="4.3984375" style="2" customWidth="1"/>
    <col min="2575" max="2575" width="24.73046875" style="2" customWidth="1"/>
    <col min="2576" max="2576" width="5.265625" style="2" customWidth="1"/>
    <col min="2577" max="2817" width="9.1328125" style="2"/>
    <col min="2818" max="2818" width="7.86328125" style="2" customWidth="1"/>
    <col min="2819" max="2819" width="8.265625" style="2" customWidth="1"/>
    <col min="2820" max="2820" width="46.3984375" style="2" customWidth="1"/>
    <col min="2821" max="2821" width="6.1328125" style="2" customWidth="1"/>
    <col min="2822" max="2822" width="8.1328125" style="2" customWidth="1"/>
    <col min="2823" max="2823" width="12.73046875" style="2" bestFit="1" customWidth="1"/>
    <col min="2824" max="2824" width="12.73046875" style="2" customWidth="1"/>
    <col min="2825" max="2825" width="0" style="2" hidden="1" customWidth="1"/>
    <col min="2826" max="2826" width="1.3984375" style="2" customWidth="1"/>
    <col min="2827" max="2827" width="1.265625" style="2" customWidth="1"/>
    <col min="2828" max="2828" width="2.265625" style="2" customWidth="1"/>
    <col min="2829" max="2829" width="2.1328125" style="2" customWidth="1"/>
    <col min="2830" max="2830" width="4.3984375" style="2" customWidth="1"/>
    <col min="2831" max="2831" width="24.73046875" style="2" customWidth="1"/>
    <col min="2832" max="2832" width="5.265625" style="2" customWidth="1"/>
    <col min="2833" max="3073" width="9.1328125" style="2"/>
    <col min="3074" max="3074" width="7.86328125" style="2" customWidth="1"/>
    <col min="3075" max="3075" width="8.265625" style="2" customWidth="1"/>
    <col min="3076" max="3076" width="46.3984375" style="2" customWidth="1"/>
    <col min="3077" max="3077" width="6.1328125" style="2" customWidth="1"/>
    <col min="3078" max="3078" width="8.1328125" style="2" customWidth="1"/>
    <col min="3079" max="3079" width="12.73046875" style="2" bestFit="1" customWidth="1"/>
    <col min="3080" max="3080" width="12.73046875" style="2" customWidth="1"/>
    <col min="3081" max="3081" width="0" style="2" hidden="1" customWidth="1"/>
    <col min="3082" max="3082" width="1.3984375" style="2" customWidth="1"/>
    <col min="3083" max="3083" width="1.265625" style="2" customWidth="1"/>
    <col min="3084" max="3084" width="2.265625" style="2" customWidth="1"/>
    <col min="3085" max="3085" width="2.1328125" style="2" customWidth="1"/>
    <col min="3086" max="3086" width="4.3984375" style="2" customWidth="1"/>
    <col min="3087" max="3087" width="24.73046875" style="2" customWidth="1"/>
    <col min="3088" max="3088" width="5.265625" style="2" customWidth="1"/>
    <col min="3089" max="3329" width="9.1328125" style="2"/>
    <col min="3330" max="3330" width="7.86328125" style="2" customWidth="1"/>
    <col min="3331" max="3331" width="8.265625" style="2" customWidth="1"/>
    <col min="3332" max="3332" width="46.3984375" style="2" customWidth="1"/>
    <col min="3333" max="3333" width="6.1328125" style="2" customWidth="1"/>
    <col min="3334" max="3334" width="8.1328125" style="2" customWidth="1"/>
    <col min="3335" max="3335" width="12.73046875" style="2" bestFit="1" customWidth="1"/>
    <col min="3336" max="3336" width="12.73046875" style="2" customWidth="1"/>
    <col min="3337" max="3337" width="0" style="2" hidden="1" customWidth="1"/>
    <col min="3338" max="3338" width="1.3984375" style="2" customWidth="1"/>
    <col min="3339" max="3339" width="1.265625" style="2" customWidth="1"/>
    <col min="3340" max="3340" width="2.265625" style="2" customWidth="1"/>
    <col min="3341" max="3341" width="2.1328125" style="2" customWidth="1"/>
    <col min="3342" max="3342" width="4.3984375" style="2" customWidth="1"/>
    <col min="3343" max="3343" width="24.73046875" style="2" customWidth="1"/>
    <col min="3344" max="3344" width="5.265625" style="2" customWidth="1"/>
    <col min="3345" max="3585" width="9.1328125" style="2"/>
    <col min="3586" max="3586" width="7.86328125" style="2" customWidth="1"/>
    <col min="3587" max="3587" width="8.265625" style="2" customWidth="1"/>
    <col min="3588" max="3588" width="46.3984375" style="2" customWidth="1"/>
    <col min="3589" max="3589" width="6.1328125" style="2" customWidth="1"/>
    <col min="3590" max="3590" width="8.1328125" style="2" customWidth="1"/>
    <col min="3591" max="3591" width="12.73046875" style="2" bestFit="1" customWidth="1"/>
    <col min="3592" max="3592" width="12.73046875" style="2" customWidth="1"/>
    <col min="3593" max="3593" width="0" style="2" hidden="1" customWidth="1"/>
    <col min="3594" max="3594" width="1.3984375" style="2" customWidth="1"/>
    <col min="3595" max="3595" width="1.265625" style="2" customWidth="1"/>
    <col min="3596" max="3596" width="2.265625" style="2" customWidth="1"/>
    <col min="3597" max="3597" width="2.1328125" style="2" customWidth="1"/>
    <col min="3598" max="3598" width="4.3984375" style="2" customWidth="1"/>
    <col min="3599" max="3599" width="24.73046875" style="2" customWidth="1"/>
    <col min="3600" max="3600" width="5.265625" style="2" customWidth="1"/>
    <col min="3601" max="3841" width="9.1328125" style="2"/>
    <col min="3842" max="3842" width="7.86328125" style="2" customWidth="1"/>
    <col min="3843" max="3843" width="8.265625" style="2" customWidth="1"/>
    <col min="3844" max="3844" width="46.3984375" style="2" customWidth="1"/>
    <col min="3845" max="3845" width="6.1328125" style="2" customWidth="1"/>
    <col min="3846" max="3846" width="8.1328125" style="2" customWidth="1"/>
    <col min="3847" max="3847" width="12.73046875" style="2" bestFit="1" customWidth="1"/>
    <col min="3848" max="3848" width="12.73046875" style="2" customWidth="1"/>
    <col min="3849" max="3849" width="0" style="2" hidden="1" customWidth="1"/>
    <col min="3850" max="3850" width="1.3984375" style="2" customWidth="1"/>
    <col min="3851" max="3851" width="1.265625" style="2" customWidth="1"/>
    <col min="3852" max="3852" width="2.265625" style="2" customWidth="1"/>
    <col min="3853" max="3853" width="2.1328125" style="2" customWidth="1"/>
    <col min="3854" max="3854" width="4.3984375" style="2" customWidth="1"/>
    <col min="3855" max="3855" width="24.73046875" style="2" customWidth="1"/>
    <col min="3856" max="3856" width="5.265625" style="2" customWidth="1"/>
    <col min="3857" max="4097" width="9.1328125" style="2"/>
    <col min="4098" max="4098" width="7.86328125" style="2" customWidth="1"/>
    <col min="4099" max="4099" width="8.265625" style="2" customWidth="1"/>
    <col min="4100" max="4100" width="46.3984375" style="2" customWidth="1"/>
    <col min="4101" max="4101" width="6.1328125" style="2" customWidth="1"/>
    <col min="4102" max="4102" width="8.1328125" style="2" customWidth="1"/>
    <col min="4103" max="4103" width="12.73046875" style="2" bestFit="1" customWidth="1"/>
    <col min="4104" max="4104" width="12.73046875" style="2" customWidth="1"/>
    <col min="4105" max="4105" width="0" style="2" hidden="1" customWidth="1"/>
    <col min="4106" max="4106" width="1.3984375" style="2" customWidth="1"/>
    <col min="4107" max="4107" width="1.265625" style="2" customWidth="1"/>
    <col min="4108" max="4108" width="2.265625" style="2" customWidth="1"/>
    <col min="4109" max="4109" width="2.1328125" style="2" customWidth="1"/>
    <col min="4110" max="4110" width="4.3984375" style="2" customWidth="1"/>
    <col min="4111" max="4111" width="24.73046875" style="2" customWidth="1"/>
    <col min="4112" max="4112" width="5.265625" style="2" customWidth="1"/>
    <col min="4113" max="4353" width="9.1328125" style="2"/>
    <col min="4354" max="4354" width="7.86328125" style="2" customWidth="1"/>
    <col min="4355" max="4355" width="8.265625" style="2" customWidth="1"/>
    <col min="4356" max="4356" width="46.3984375" style="2" customWidth="1"/>
    <col min="4357" max="4357" width="6.1328125" style="2" customWidth="1"/>
    <col min="4358" max="4358" width="8.1328125" style="2" customWidth="1"/>
    <col min="4359" max="4359" width="12.73046875" style="2" bestFit="1" customWidth="1"/>
    <col min="4360" max="4360" width="12.73046875" style="2" customWidth="1"/>
    <col min="4361" max="4361" width="0" style="2" hidden="1" customWidth="1"/>
    <col min="4362" max="4362" width="1.3984375" style="2" customWidth="1"/>
    <col min="4363" max="4363" width="1.265625" style="2" customWidth="1"/>
    <col min="4364" max="4364" width="2.265625" style="2" customWidth="1"/>
    <col min="4365" max="4365" width="2.1328125" style="2" customWidth="1"/>
    <col min="4366" max="4366" width="4.3984375" style="2" customWidth="1"/>
    <col min="4367" max="4367" width="24.73046875" style="2" customWidth="1"/>
    <col min="4368" max="4368" width="5.265625" style="2" customWidth="1"/>
    <col min="4369" max="4609" width="9.1328125" style="2"/>
    <col min="4610" max="4610" width="7.86328125" style="2" customWidth="1"/>
    <col min="4611" max="4611" width="8.265625" style="2" customWidth="1"/>
    <col min="4612" max="4612" width="46.3984375" style="2" customWidth="1"/>
    <col min="4613" max="4613" width="6.1328125" style="2" customWidth="1"/>
    <col min="4614" max="4614" width="8.1328125" style="2" customWidth="1"/>
    <col min="4615" max="4615" width="12.73046875" style="2" bestFit="1" customWidth="1"/>
    <col min="4616" max="4616" width="12.73046875" style="2" customWidth="1"/>
    <col min="4617" max="4617" width="0" style="2" hidden="1" customWidth="1"/>
    <col min="4618" max="4618" width="1.3984375" style="2" customWidth="1"/>
    <col min="4619" max="4619" width="1.265625" style="2" customWidth="1"/>
    <col min="4620" max="4620" width="2.265625" style="2" customWidth="1"/>
    <col min="4621" max="4621" width="2.1328125" style="2" customWidth="1"/>
    <col min="4622" max="4622" width="4.3984375" style="2" customWidth="1"/>
    <col min="4623" max="4623" width="24.73046875" style="2" customWidth="1"/>
    <col min="4624" max="4624" width="5.265625" style="2" customWidth="1"/>
    <col min="4625" max="4865" width="9.1328125" style="2"/>
    <col min="4866" max="4866" width="7.86328125" style="2" customWidth="1"/>
    <col min="4867" max="4867" width="8.265625" style="2" customWidth="1"/>
    <col min="4868" max="4868" width="46.3984375" style="2" customWidth="1"/>
    <col min="4869" max="4869" width="6.1328125" style="2" customWidth="1"/>
    <col min="4870" max="4870" width="8.1328125" style="2" customWidth="1"/>
    <col min="4871" max="4871" width="12.73046875" style="2" bestFit="1" customWidth="1"/>
    <col min="4872" max="4872" width="12.73046875" style="2" customWidth="1"/>
    <col min="4873" max="4873" width="0" style="2" hidden="1" customWidth="1"/>
    <col min="4874" max="4874" width="1.3984375" style="2" customWidth="1"/>
    <col min="4875" max="4875" width="1.265625" style="2" customWidth="1"/>
    <col min="4876" max="4876" width="2.265625" style="2" customWidth="1"/>
    <col min="4877" max="4877" width="2.1328125" style="2" customWidth="1"/>
    <col min="4878" max="4878" width="4.3984375" style="2" customWidth="1"/>
    <col min="4879" max="4879" width="24.73046875" style="2" customWidth="1"/>
    <col min="4880" max="4880" width="5.265625" style="2" customWidth="1"/>
    <col min="4881" max="5121" width="9.1328125" style="2"/>
    <col min="5122" max="5122" width="7.86328125" style="2" customWidth="1"/>
    <col min="5123" max="5123" width="8.265625" style="2" customWidth="1"/>
    <col min="5124" max="5124" width="46.3984375" style="2" customWidth="1"/>
    <col min="5125" max="5125" width="6.1328125" style="2" customWidth="1"/>
    <col min="5126" max="5126" width="8.1328125" style="2" customWidth="1"/>
    <col min="5127" max="5127" width="12.73046875" style="2" bestFit="1" customWidth="1"/>
    <col min="5128" max="5128" width="12.73046875" style="2" customWidth="1"/>
    <col min="5129" max="5129" width="0" style="2" hidden="1" customWidth="1"/>
    <col min="5130" max="5130" width="1.3984375" style="2" customWidth="1"/>
    <col min="5131" max="5131" width="1.265625" style="2" customWidth="1"/>
    <col min="5132" max="5132" width="2.265625" style="2" customWidth="1"/>
    <col min="5133" max="5133" width="2.1328125" style="2" customWidth="1"/>
    <col min="5134" max="5134" width="4.3984375" style="2" customWidth="1"/>
    <col min="5135" max="5135" width="24.73046875" style="2" customWidth="1"/>
    <col min="5136" max="5136" width="5.265625" style="2" customWidth="1"/>
    <col min="5137" max="5377" width="9.1328125" style="2"/>
    <col min="5378" max="5378" width="7.86328125" style="2" customWidth="1"/>
    <col min="5379" max="5379" width="8.265625" style="2" customWidth="1"/>
    <col min="5380" max="5380" width="46.3984375" style="2" customWidth="1"/>
    <col min="5381" max="5381" width="6.1328125" style="2" customWidth="1"/>
    <col min="5382" max="5382" width="8.1328125" style="2" customWidth="1"/>
    <col min="5383" max="5383" width="12.73046875" style="2" bestFit="1" customWidth="1"/>
    <col min="5384" max="5384" width="12.73046875" style="2" customWidth="1"/>
    <col min="5385" max="5385" width="0" style="2" hidden="1" customWidth="1"/>
    <col min="5386" max="5386" width="1.3984375" style="2" customWidth="1"/>
    <col min="5387" max="5387" width="1.265625" style="2" customWidth="1"/>
    <col min="5388" max="5388" width="2.265625" style="2" customWidth="1"/>
    <col min="5389" max="5389" width="2.1328125" style="2" customWidth="1"/>
    <col min="5390" max="5390" width="4.3984375" style="2" customWidth="1"/>
    <col min="5391" max="5391" width="24.73046875" style="2" customWidth="1"/>
    <col min="5392" max="5392" width="5.265625" style="2" customWidth="1"/>
    <col min="5393" max="5633" width="9.1328125" style="2"/>
    <col min="5634" max="5634" width="7.86328125" style="2" customWidth="1"/>
    <col min="5635" max="5635" width="8.265625" style="2" customWidth="1"/>
    <col min="5636" max="5636" width="46.3984375" style="2" customWidth="1"/>
    <col min="5637" max="5637" width="6.1328125" style="2" customWidth="1"/>
    <col min="5638" max="5638" width="8.1328125" style="2" customWidth="1"/>
    <col min="5639" max="5639" width="12.73046875" style="2" bestFit="1" customWidth="1"/>
    <col min="5640" max="5640" width="12.73046875" style="2" customWidth="1"/>
    <col min="5641" max="5641" width="0" style="2" hidden="1" customWidth="1"/>
    <col min="5642" max="5642" width="1.3984375" style="2" customWidth="1"/>
    <col min="5643" max="5643" width="1.265625" style="2" customWidth="1"/>
    <col min="5644" max="5644" width="2.265625" style="2" customWidth="1"/>
    <col min="5645" max="5645" width="2.1328125" style="2" customWidth="1"/>
    <col min="5646" max="5646" width="4.3984375" style="2" customWidth="1"/>
    <col min="5647" max="5647" width="24.73046875" style="2" customWidth="1"/>
    <col min="5648" max="5648" width="5.265625" style="2" customWidth="1"/>
    <col min="5649" max="5889" width="9.1328125" style="2"/>
    <col min="5890" max="5890" width="7.86328125" style="2" customWidth="1"/>
    <col min="5891" max="5891" width="8.265625" style="2" customWidth="1"/>
    <col min="5892" max="5892" width="46.3984375" style="2" customWidth="1"/>
    <col min="5893" max="5893" width="6.1328125" style="2" customWidth="1"/>
    <col min="5894" max="5894" width="8.1328125" style="2" customWidth="1"/>
    <col min="5895" max="5895" width="12.73046875" style="2" bestFit="1" customWidth="1"/>
    <col min="5896" max="5896" width="12.73046875" style="2" customWidth="1"/>
    <col min="5897" max="5897" width="0" style="2" hidden="1" customWidth="1"/>
    <col min="5898" max="5898" width="1.3984375" style="2" customWidth="1"/>
    <col min="5899" max="5899" width="1.265625" style="2" customWidth="1"/>
    <col min="5900" max="5900" width="2.265625" style="2" customWidth="1"/>
    <col min="5901" max="5901" width="2.1328125" style="2" customWidth="1"/>
    <col min="5902" max="5902" width="4.3984375" style="2" customWidth="1"/>
    <col min="5903" max="5903" width="24.73046875" style="2" customWidth="1"/>
    <col min="5904" max="5904" width="5.265625" style="2" customWidth="1"/>
    <col min="5905" max="6145" width="9.1328125" style="2"/>
    <col min="6146" max="6146" width="7.86328125" style="2" customWidth="1"/>
    <col min="6147" max="6147" width="8.265625" style="2" customWidth="1"/>
    <col min="6148" max="6148" width="46.3984375" style="2" customWidth="1"/>
    <col min="6149" max="6149" width="6.1328125" style="2" customWidth="1"/>
    <col min="6150" max="6150" width="8.1328125" style="2" customWidth="1"/>
    <col min="6151" max="6151" width="12.73046875" style="2" bestFit="1" customWidth="1"/>
    <col min="6152" max="6152" width="12.73046875" style="2" customWidth="1"/>
    <col min="6153" max="6153" width="0" style="2" hidden="1" customWidth="1"/>
    <col min="6154" max="6154" width="1.3984375" style="2" customWidth="1"/>
    <col min="6155" max="6155" width="1.265625" style="2" customWidth="1"/>
    <col min="6156" max="6156" width="2.265625" style="2" customWidth="1"/>
    <col min="6157" max="6157" width="2.1328125" style="2" customWidth="1"/>
    <col min="6158" max="6158" width="4.3984375" style="2" customWidth="1"/>
    <col min="6159" max="6159" width="24.73046875" style="2" customWidth="1"/>
    <col min="6160" max="6160" width="5.265625" style="2" customWidth="1"/>
    <col min="6161" max="6401" width="9.1328125" style="2"/>
    <col min="6402" max="6402" width="7.86328125" style="2" customWidth="1"/>
    <col min="6403" max="6403" width="8.265625" style="2" customWidth="1"/>
    <col min="6404" max="6404" width="46.3984375" style="2" customWidth="1"/>
    <col min="6405" max="6405" width="6.1328125" style="2" customWidth="1"/>
    <col min="6406" max="6406" width="8.1328125" style="2" customWidth="1"/>
    <col min="6407" max="6407" width="12.73046875" style="2" bestFit="1" customWidth="1"/>
    <col min="6408" max="6408" width="12.73046875" style="2" customWidth="1"/>
    <col min="6409" max="6409" width="0" style="2" hidden="1" customWidth="1"/>
    <col min="6410" max="6410" width="1.3984375" style="2" customWidth="1"/>
    <col min="6411" max="6411" width="1.265625" style="2" customWidth="1"/>
    <col min="6412" max="6412" width="2.265625" style="2" customWidth="1"/>
    <col min="6413" max="6413" width="2.1328125" style="2" customWidth="1"/>
    <col min="6414" max="6414" width="4.3984375" style="2" customWidth="1"/>
    <col min="6415" max="6415" width="24.73046875" style="2" customWidth="1"/>
    <col min="6416" max="6416" width="5.265625" style="2" customWidth="1"/>
    <col min="6417" max="6657" width="9.1328125" style="2"/>
    <col min="6658" max="6658" width="7.86328125" style="2" customWidth="1"/>
    <col min="6659" max="6659" width="8.265625" style="2" customWidth="1"/>
    <col min="6660" max="6660" width="46.3984375" style="2" customWidth="1"/>
    <col min="6661" max="6661" width="6.1328125" style="2" customWidth="1"/>
    <col min="6662" max="6662" width="8.1328125" style="2" customWidth="1"/>
    <col min="6663" max="6663" width="12.73046875" style="2" bestFit="1" customWidth="1"/>
    <col min="6664" max="6664" width="12.73046875" style="2" customWidth="1"/>
    <col min="6665" max="6665" width="0" style="2" hidden="1" customWidth="1"/>
    <col min="6666" max="6666" width="1.3984375" style="2" customWidth="1"/>
    <col min="6667" max="6667" width="1.265625" style="2" customWidth="1"/>
    <col min="6668" max="6668" width="2.265625" style="2" customWidth="1"/>
    <col min="6669" max="6669" width="2.1328125" style="2" customWidth="1"/>
    <col min="6670" max="6670" width="4.3984375" style="2" customWidth="1"/>
    <col min="6671" max="6671" width="24.73046875" style="2" customWidth="1"/>
    <col min="6672" max="6672" width="5.265625" style="2" customWidth="1"/>
    <col min="6673" max="6913" width="9.1328125" style="2"/>
    <col min="6914" max="6914" width="7.86328125" style="2" customWidth="1"/>
    <col min="6915" max="6915" width="8.265625" style="2" customWidth="1"/>
    <col min="6916" max="6916" width="46.3984375" style="2" customWidth="1"/>
    <col min="6917" max="6917" width="6.1328125" style="2" customWidth="1"/>
    <col min="6918" max="6918" width="8.1328125" style="2" customWidth="1"/>
    <col min="6919" max="6919" width="12.73046875" style="2" bestFit="1" customWidth="1"/>
    <col min="6920" max="6920" width="12.73046875" style="2" customWidth="1"/>
    <col min="6921" max="6921" width="0" style="2" hidden="1" customWidth="1"/>
    <col min="6922" max="6922" width="1.3984375" style="2" customWidth="1"/>
    <col min="6923" max="6923" width="1.265625" style="2" customWidth="1"/>
    <col min="6924" max="6924" width="2.265625" style="2" customWidth="1"/>
    <col min="6925" max="6925" width="2.1328125" style="2" customWidth="1"/>
    <col min="6926" max="6926" width="4.3984375" style="2" customWidth="1"/>
    <col min="6927" max="6927" width="24.73046875" style="2" customWidth="1"/>
    <col min="6928" max="6928" width="5.265625" style="2" customWidth="1"/>
    <col min="6929" max="7169" width="9.1328125" style="2"/>
    <col min="7170" max="7170" width="7.86328125" style="2" customWidth="1"/>
    <col min="7171" max="7171" width="8.265625" style="2" customWidth="1"/>
    <col min="7172" max="7172" width="46.3984375" style="2" customWidth="1"/>
    <col min="7173" max="7173" width="6.1328125" style="2" customWidth="1"/>
    <col min="7174" max="7174" width="8.1328125" style="2" customWidth="1"/>
    <col min="7175" max="7175" width="12.73046875" style="2" bestFit="1" customWidth="1"/>
    <col min="7176" max="7176" width="12.73046875" style="2" customWidth="1"/>
    <col min="7177" max="7177" width="0" style="2" hidden="1" customWidth="1"/>
    <col min="7178" max="7178" width="1.3984375" style="2" customWidth="1"/>
    <col min="7179" max="7179" width="1.265625" style="2" customWidth="1"/>
    <col min="7180" max="7180" width="2.265625" style="2" customWidth="1"/>
    <col min="7181" max="7181" width="2.1328125" style="2" customWidth="1"/>
    <col min="7182" max="7182" width="4.3984375" style="2" customWidth="1"/>
    <col min="7183" max="7183" width="24.73046875" style="2" customWidth="1"/>
    <col min="7184" max="7184" width="5.265625" style="2" customWidth="1"/>
    <col min="7185" max="7425" width="9.1328125" style="2"/>
    <col min="7426" max="7426" width="7.86328125" style="2" customWidth="1"/>
    <col min="7427" max="7427" width="8.265625" style="2" customWidth="1"/>
    <col min="7428" max="7428" width="46.3984375" style="2" customWidth="1"/>
    <col min="7429" max="7429" width="6.1328125" style="2" customWidth="1"/>
    <col min="7430" max="7430" width="8.1328125" style="2" customWidth="1"/>
    <col min="7431" max="7431" width="12.73046875" style="2" bestFit="1" customWidth="1"/>
    <col min="7432" max="7432" width="12.73046875" style="2" customWidth="1"/>
    <col min="7433" max="7433" width="0" style="2" hidden="1" customWidth="1"/>
    <col min="7434" max="7434" width="1.3984375" style="2" customWidth="1"/>
    <col min="7435" max="7435" width="1.265625" style="2" customWidth="1"/>
    <col min="7436" max="7436" width="2.265625" style="2" customWidth="1"/>
    <col min="7437" max="7437" width="2.1328125" style="2" customWidth="1"/>
    <col min="7438" max="7438" width="4.3984375" style="2" customWidth="1"/>
    <col min="7439" max="7439" width="24.73046875" style="2" customWidth="1"/>
    <col min="7440" max="7440" width="5.265625" style="2" customWidth="1"/>
    <col min="7441" max="7681" width="9.1328125" style="2"/>
    <col min="7682" max="7682" width="7.86328125" style="2" customWidth="1"/>
    <col min="7683" max="7683" width="8.265625" style="2" customWidth="1"/>
    <col min="7684" max="7684" width="46.3984375" style="2" customWidth="1"/>
    <col min="7685" max="7685" width="6.1328125" style="2" customWidth="1"/>
    <col min="7686" max="7686" width="8.1328125" style="2" customWidth="1"/>
    <col min="7687" max="7687" width="12.73046875" style="2" bestFit="1" customWidth="1"/>
    <col min="7688" max="7688" width="12.73046875" style="2" customWidth="1"/>
    <col min="7689" max="7689" width="0" style="2" hidden="1" customWidth="1"/>
    <col min="7690" max="7690" width="1.3984375" style="2" customWidth="1"/>
    <col min="7691" max="7691" width="1.265625" style="2" customWidth="1"/>
    <col min="7692" max="7692" width="2.265625" style="2" customWidth="1"/>
    <col min="7693" max="7693" width="2.1328125" style="2" customWidth="1"/>
    <col min="7694" max="7694" width="4.3984375" style="2" customWidth="1"/>
    <col min="7695" max="7695" width="24.73046875" style="2" customWidth="1"/>
    <col min="7696" max="7696" width="5.265625" style="2" customWidth="1"/>
    <col min="7697" max="7937" width="9.1328125" style="2"/>
    <col min="7938" max="7938" width="7.86328125" style="2" customWidth="1"/>
    <col min="7939" max="7939" width="8.265625" style="2" customWidth="1"/>
    <col min="7940" max="7940" width="46.3984375" style="2" customWidth="1"/>
    <col min="7941" max="7941" width="6.1328125" style="2" customWidth="1"/>
    <col min="7942" max="7942" width="8.1328125" style="2" customWidth="1"/>
    <col min="7943" max="7943" width="12.73046875" style="2" bestFit="1" customWidth="1"/>
    <col min="7944" max="7944" width="12.73046875" style="2" customWidth="1"/>
    <col min="7945" max="7945" width="0" style="2" hidden="1" customWidth="1"/>
    <col min="7946" max="7946" width="1.3984375" style="2" customWidth="1"/>
    <col min="7947" max="7947" width="1.265625" style="2" customWidth="1"/>
    <col min="7948" max="7948" width="2.265625" style="2" customWidth="1"/>
    <col min="7949" max="7949" width="2.1328125" style="2" customWidth="1"/>
    <col min="7950" max="7950" width="4.3984375" style="2" customWidth="1"/>
    <col min="7951" max="7951" width="24.73046875" style="2" customWidth="1"/>
    <col min="7952" max="7952" width="5.265625" style="2" customWidth="1"/>
    <col min="7953" max="8193" width="9.1328125" style="2"/>
    <col min="8194" max="8194" width="7.86328125" style="2" customWidth="1"/>
    <col min="8195" max="8195" width="8.265625" style="2" customWidth="1"/>
    <col min="8196" max="8196" width="46.3984375" style="2" customWidth="1"/>
    <col min="8197" max="8197" width="6.1328125" style="2" customWidth="1"/>
    <col min="8198" max="8198" width="8.1328125" style="2" customWidth="1"/>
    <col min="8199" max="8199" width="12.73046875" style="2" bestFit="1" customWidth="1"/>
    <col min="8200" max="8200" width="12.73046875" style="2" customWidth="1"/>
    <col min="8201" max="8201" width="0" style="2" hidden="1" customWidth="1"/>
    <col min="8202" max="8202" width="1.3984375" style="2" customWidth="1"/>
    <col min="8203" max="8203" width="1.265625" style="2" customWidth="1"/>
    <col min="8204" max="8204" width="2.265625" style="2" customWidth="1"/>
    <col min="8205" max="8205" width="2.1328125" style="2" customWidth="1"/>
    <col min="8206" max="8206" width="4.3984375" style="2" customWidth="1"/>
    <col min="8207" max="8207" width="24.73046875" style="2" customWidth="1"/>
    <col min="8208" max="8208" width="5.265625" style="2" customWidth="1"/>
    <col min="8209" max="8449" width="9.1328125" style="2"/>
    <col min="8450" max="8450" width="7.86328125" style="2" customWidth="1"/>
    <col min="8451" max="8451" width="8.265625" style="2" customWidth="1"/>
    <col min="8452" max="8452" width="46.3984375" style="2" customWidth="1"/>
    <col min="8453" max="8453" width="6.1328125" style="2" customWidth="1"/>
    <col min="8454" max="8454" width="8.1328125" style="2" customWidth="1"/>
    <col min="8455" max="8455" width="12.73046875" style="2" bestFit="1" customWidth="1"/>
    <col min="8456" max="8456" width="12.73046875" style="2" customWidth="1"/>
    <col min="8457" max="8457" width="0" style="2" hidden="1" customWidth="1"/>
    <col min="8458" max="8458" width="1.3984375" style="2" customWidth="1"/>
    <col min="8459" max="8459" width="1.265625" style="2" customWidth="1"/>
    <col min="8460" max="8460" width="2.265625" style="2" customWidth="1"/>
    <col min="8461" max="8461" width="2.1328125" style="2" customWidth="1"/>
    <col min="8462" max="8462" width="4.3984375" style="2" customWidth="1"/>
    <col min="8463" max="8463" width="24.73046875" style="2" customWidth="1"/>
    <col min="8464" max="8464" width="5.265625" style="2" customWidth="1"/>
    <col min="8465" max="8705" width="9.1328125" style="2"/>
    <col min="8706" max="8706" width="7.86328125" style="2" customWidth="1"/>
    <col min="8707" max="8707" width="8.265625" style="2" customWidth="1"/>
    <col min="8708" max="8708" width="46.3984375" style="2" customWidth="1"/>
    <col min="8709" max="8709" width="6.1328125" style="2" customWidth="1"/>
    <col min="8710" max="8710" width="8.1328125" style="2" customWidth="1"/>
    <col min="8711" max="8711" width="12.73046875" style="2" bestFit="1" customWidth="1"/>
    <col min="8712" max="8712" width="12.73046875" style="2" customWidth="1"/>
    <col min="8713" max="8713" width="0" style="2" hidden="1" customWidth="1"/>
    <col min="8714" max="8714" width="1.3984375" style="2" customWidth="1"/>
    <col min="8715" max="8715" width="1.265625" style="2" customWidth="1"/>
    <col min="8716" max="8716" width="2.265625" style="2" customWidth="1"/>
    <col min="8717" max="8717" width="2.1328125" style="2" customWidth="1"/>
    <col min="8718" max="8718" width="4.3984375" style="2" customWidth="1"/>
    <col min="8719" max="8719" width="24.73046875" style="2" customWidth="1"/>
    <col min="8720" max="8720" width="5.265625" style="2" customWidth="1"/>
    <col min="8721" max="8961" width="9.1328125" style="2"/>
    <col min="8962" max="8962" width="7.86328125" style="2" customWidth="1"/>
    <col min="8963" max="8963" width="8.265625" style="2" customWidth="1"/>
    <col min="8964" max="8964" width="46.3984375" style="2" customWidth="1"/>
    <col min="8965" max="8965" width="6.1328125" style="2" customWidth="1"/>
    <col min="8966" max="8966" width="8.1328125" style="2" customWidth="1"/>
    <col min="8967" max="8967" width="12.73046875" style="2" bestFit="1" customWidth="1"/>
    <col min="8968" max="8968" width="12.73046875" style="2" customWidth="1"/>
    <col min="8969" max="8969" width="0" style="2" hidden="1" customWidth="1"/>
    <col min="8970" max="8970" width="1.3984375" style="2" customWidth="1"/>
    <col min="8971" max="8971" width="1.265625" style="2" customWidth="1"/>
    <col min="8972" max="8972" width="2.265625" style="2" customWidth="1"/>
    <col min="8973" max="8973" width="2.1328125" style="2" customWidth="1"/>
    <col min="8974" max="8974" width="4.3984375" style="2" customWidth="1"/>
    <col min="8975" max="8975" width="24.73046875" style="2" customWidth="1"/>
    <col min="8976" max="8976" width="5.265625" style="2" customWidth="1"/>
    <col min="8977" max="9217" width="9.1328125" style="2"/>
    <col min="9218" max="9218" width="7.86328125" style="2" customWidth="1"/>
    <col min="9219" max="9219" width="8.265625" style="2" customWidth="1"/>
    <col min="9220" max="9220" width="46.3984375" style="2" customWidth="1"/>
    <col min="9221" max="9221" width="6.1328125" style="2" customWidth="1"/>
    <col min="9222" max="9222" width="8.1328125" style="2" customWidth="1"/>
    <col min="9223" max="9223" width="12.73046875" style="2" bestFit="1" customWidth="1"/>
    <col min="9224" max="9224" width="12.73046875" style="2" customWidth="1"/>
    <col min="9225" max="9225" width="0" style="2" hidden="1" customWidth="1"/>
    <col min="9226" max="9226" width="1.3984375" style="2" customWidth="1"/>
    <col min="9227" max="9227" width="1.265625" style="2" customWidth="1"/>
    <col min="9228" max="9228" width="2.265625" style="2" customWidth="1"/>
    <col min="9229" max="9229" width="2.1328125" style="2" customWidth="1"/>
    <col min="9230" max="9230" width="4.3984375" style="2" customWidth="1"/>
    <col min="9231" max="9231" width="24.73046875" style="2" customWidth="1"/>
    <col min="9232" max="9232" width="5.265625" style="2" customWidth="1"/>
    <col min="9233" max="9473" width="9.1328125" style="2"/>
    <col min="9474" max="9474" width="7.86328125" style="2" customWidth="1"/>
    <col min="9475" max="9475" width="8.265625" style="2" customWidth="1"/>
    <col min="9476" max="9476" width="46.3984375" style="2" customWidth="1"/>
    <col min="9477" max="9477" width="6.1328125" style="2" customWidth="1"/>
    <col min="9478" max="9478" width="8.1328125" style="2" customWidth="1"/>
    <col min="9479" max="9479" width="12.73046875" style="2" bestFit="1" customWidth="1"/>
    <col min="9480" max="9480" width="12.73046875" style="2" customWidth="1"/>
    <col min="9481" max="9481" width="0" style="2" hidden="1" customWidth="1"/>
    <col min="9482" max="9482" width="1.3984375" style="2" customWidth="1"/>
    <col min="9483" max="9483" width="1.265625" style="2" customWidth="1"/>
    <col min="9484" max="9484" width="2.265625" style="2" customWidth="1"/>
    <col min="9485" max="9485" width="2.1328125" style="2" customWidth="1"/>
    <col min="9486" max="9486" width="4.3984375" style="2" customWidth="1"/>
    <col min="9487" max="9487" width="24.73046875" style="2" customWidth="1"/>
    <col min="9488" max="9488" width="5.265625" style="2" customWidth="1"/>
    <col min="9489" max="9729" width="9.1328125" style="2"/>
    <col min="9730" max="9730" width="7.86328125" style="2" customWidth="1"/>
    <col min="9731" max="9731" width="8.265625" style="2" customWidth="1"/>
    <col min="9732" max="9732" width="46.3984375" style="2" customWidth="1"/>
    <col min="9733" max="9733" width="6.1328125" style="2" customWidth="1"/>
    <col min="9734" max="9734" width="8.1328125" style="2" customWidth="1"/>
    <col min="9735" max="9735" width="12.73046875" style="2" bestFit="1" customWidth="1"/>
    <col min="9736" max="9736" width="12.73046875" style="2" customWidth="1"/>
    <col min="9737" max="9737" width="0" style="2" hidden="1" customWidth="1"/>
    <col min="9738" max="9738" width="1.3984375" style="2" customWidth="1"/>
    <col min="9739" max="9739" width="1.265625" style="2" customWidth="1"/>
    <col min="9740" max="9740" width="2.265625" style="2" customWidth="1"/>
    <col min="9741" max="9741" width="2.1328125" style="2" customWidth="1"/>
    <col min="9742" max="9742" width="4.3984375" style="2" customWidth="1"/>
    <col min="9743" max="9743" width="24.73046875" style="2" customWidth="1"/>
    <col min="9744" max="9744" width="5.265625" style="2" customWidth="1"/>
    <col min="9745" max="9985" width="9.1328125" style="2"/>
    <col min="9986" max="9986" width="7.86328125" style="2" customWidth="1"/>
    <col min="9987" max="9987" width="8.265625" style="2" customWidth="1"/>
    <col min="9988" max="9988" width="46.3984375" style="2" customWidth="1"/>
    <col min="9989" max="9989" width="6.1328125" style="2" customWidth="1"/>
    <col min="9990" max="9990" width="8.1328125" style="2" customWidth="1"/>
    <col min="9991" max="9991" width="12.73046875" style="2" bestFit="1" customWidth="1"/>
    <col min="9992" max="9992" width="12.73046875" style="2" customWidth="1"/>
    <col min="9993" max="9993" width="0" style="2" hidden="1" customWidth="1"/>
    <col min="9994" max="9994" width="1.3984375" style="2" customWidth="1"/>
    <col min="9995" max="9995" width="1.265625" style="2" customWidth="1"/>
    <col min="9996" max="9996" width="2.265625" style="2" customWidth="1"/>
    <col min="9997" max="9997" width="2.1328125" style="2" customWidth="1"/>
    <col min="9998" max="9998" width="4.3984375" style="2" customWidth="1"/>
    <col min="9999" max="9999" width="24.73046875" style="2" customWidth="1"/>
    <col min="10000" max="10000" width="5.265625" style="2" customWidth="1"/>
    <col min="10001" max="10241" width="9.1328125" style="2"/>
    <col min="10242" max="10242" width="7.86328125" style="2" customWidth="1"/>
    <col min="10243" max="10243" width="8.265625" style="2" customWidth="1"/>
    <col min="10244" max="10244" width="46.3984375" style="2" customWidth="1"/>
    <col min="10245" max="10245" width="6.1328125" style="2" customWidth="1"/>
    <col min="10246" max="10246" width="8.1328125" style="2" customWidth="1"/>
    <col min="10247" max="10247" width="12.73046875" style="2" bestFit="1" customWidth="1"/>
    <col min="10248" max="10248" width="12.73046875" style="2" customWidth="1"/>
    <col min="10249" max="10249" width="0" style="2" hidden="1" customWidth="1"/>
    <col min="10250" max="10250" width="1.3984375" style="2" customWidth="1"/>
    <col min="10251" max="10251" width="1.265625" style="2" customWidth="1"/>
    <col min="10252" max="10252" width="2.265625" style="2" customWidth="1"/>
    <col min="10253" max="10253" width="2.1328125" style="2" customWidth="1"/>
    <col min="10254" max="10254" width="4.3984375" style="2" customWidth="1"/>
    <col min="10255" max="10255" width="24.73046875" style="2" customWidth="1"/>
    <col min="10256" max="10256" width="5.265625" style="2" customWidth="1"/>
    <col min="10257" max="10497" width="9.1328125" style="2"/>
    <col min="10498" max="10498" width="7.86328125" style="2" customWidth="1"/>
    <col min="10499" max="10499" width="8.265625" style="2" customWidth="1"/>
    <col min="10500" max="10500" width="46.3984375" style="2" customWidth="1"/>
    <col min="10501" max="10501" width="6.1328125" style="2" customWidth="1"/>
    <col min="10502" max="10502" width="8.1328125" style="2" customWidth="1"/>
    <col min="10503" max="10503" width="12.73046875" style="2" bestFit="1" customWidth="1"/>
    <col min="10504" max="10504" width="12.73046875" style="2" customWidth="1"/>
    <col min="10505" max="10505" width="0" style="2" hidden="1" customWidth="1"/>
    <col min="10506" max="10506" width="1.3984375" style="2" customWidth="1"/>
    <col min="10507" max="10507" width="1.265625" style="2" customWidth="1"/>
    <col min="10508" max="10508" width="2.265625" style="2" customWidth="1"/>
    <col min="10509" max="10509" width="2.1328125" style="2" customWidth="1"/>
    <col min="10510" max="10510" width="4.3984375" style="2" customWidth="1"/>
    <col min="10511" max="10511" width="24.73046875" style="2" customWidth="1"/>
    <col min="10512" max="10512" width="5.265625" style="2" customWidth="1"/>
    <col min="10513" max="10753" width="9.1328125" style="2"/>
    <col min="10754" max="10754" width="7.86328125" style="2" customWidth="1"/>
    <col min="10755" max="10755" width="8.265625" style="2" customWidth="1"/>
    <col min="10756" max="10756" width="46.3984375" style="2" customWidth="1"/>
    <col min="10757" max="10757" width="6.1328125" style="2" customWidth="1"/>
    <col min="10758" max="10758" width="8.1328125" style="2" customWidth="1"/>
    <col min="10759" max="10759" width="12.73046875" style="2" bestFit="1" customWidth="1"/>
    <col min="10760" max="10760" width="12.73046875" style="2" customWidth="1"/>
    <col min="10761" max="10761" width="0" style="2" hidden="1" customWidth="1"/>
    <col min="10762" max="10762" width="1.3984375" style="2" customWidth="1"/>
    <col min="10763" max="10763" width="1.265625" style="2" customWidth="1"/>
    <col min="10764" max="10764" width="2.265625" style="2" customWidth="1"/>
    <col min="10765" max="10765" width="2.1328125" style="2" customWidth="1"/>
    <col min="10766" max="10766" width="4.3984375" style="2" customWidth="1"/>
    <col min="10767" max="10767" width="24.73046875" style="2" customWidth="1"/>
    <col min="10768" max="10768" width="5.265625" style="2" customWidth="1"/>
    <col min="10769" max="11009" width="9.1328125" style="2"/>
    <col min="11010" max="11010" width="7.86328125" style="2" customWidth="1"/>
    <col min="11011" max="11011" width="8.265625" style="2" customWidth="1"/>
    <col min="11012" max="11012" width="46.3984375" style="2" customWidth="1"/>
    <col min="11013" max="11013" width="6.1328125" style="2" customWidth="1"/>
    <col min="11014" max="11014" width="8.1328125" style="2" customWidth="1"/>
    <col min="11015" max="11015" width="12.73046875" style="2" bestFit="1" customWidth="1"/>
    <col min="11016" max="11016" width="12.73046875" style="2" customWidth="1"/>
    <col min="11017" max="11017" width="0" style="2" hidden="1" customWidth="1"/>
    <col min="11018" max="11018" width="1.3984375" style="2" customWidth="1"/>
    <col min="11019" max="11019" width="1.265625" style="2" customWidth="1"/>
    <col min="11020" max="11020" width="2.265625" style="2" customWidth="1"/>
    <col min="11021" max="11021" width="2.1328125" style="2" customWidth="1"/>
    <col min="11022" max="11022" width="4.3984375" style="2" customWidth="1"/>
    <col min="11023" max="11023" width="24.73046875" style="2" customWidth="1"/>
    <col min="11024" max="11024" width="5.265625" style="2" customWidth="1"/>
    <col min="11025" max="11265" width="9.1328125" style="2"/>
    <col min="11266" max="11266" width="7.86328125" style="2" customWidth="1"/>
    <col min="11267" max="11267" width="8.265625" style="2" customWidth="1"/>
    <col min="11268" max="11268" width="46.3984375" style="2" customWidth="1"/>
    <col min="11269" max="11269" width="6.1328125" style="2" customWidth="1"/>
    <col min="11270" max="11270" width="8.1328125" style="2" customWidth="1"/>
    <col min="11271" max="11271" width="12.73046875" style="2" bestFit="1" customWidth="1"/>
    <col min="11272" max="11272" width="12.73046875" style="2" customWidth="1"/>
    <col min="11273" max="11273" width="0" style="2" hidden="1" customWidth="1"/>
    <col min="11274" max="11274" width="1.3984375" style="2" customWidth="1"/>
    <col min="11275" max="11275" width="1.265625" style="2" customWidth="1"/>
    <col min="11276" max="11276" width="2.265625" style="2" customWidth="1"/>
    <col min="11277" max="11277" width="2.1328125" style="2" customWidth="1"/>
    <col min="11278" max="11278" width="4.3984375" style="2" customWidth="1"/>
    <col min="11279" max="11279" width="24.73046875" style="2" customWidth="1"/>
    <col min="11280" max="11280" width="5.265625" style="2" customWidth="1"/>
    <col min="11281" max="11521" width="9.1328125" style="2"/>
    <col min="11522" max="11522" width="7.86328125" style="2" customWidth="1"/>
    <col min="11523" max="11523" width="8.265625" style="2" customWidth="1"/>
    <col min="11524" max="11524" width="46.3984375" style="2" customWidth="1"/>
    <col min="11525" max="11525" width="6.1328125" style="2" customWidth="1"/>
    <col min="11526" max="11526" width="8.1328125" style="2" customWidth="1"/>
    <col min="11527" max="11527" width="12.73046875" style="2" bestFit="1" customWidth="1"/>
    <col min="11528" max="11528" width="12.73046875" style="2" customWidth="1"/>
    <col min="11529" max="11529" width="0" style="2" hidden="1" customWidth="1"/>
    <col min="11530" max="11530" width="1.3984375" style="2" customWidth="1"/>
    <col min="11531" max="11531" width="1.265625" style="2" customWidth="1"/>
    <col min="11532" max="11532" width="2.265625" style="2" customWidth="1"/>
    <col min="11533" max="11533" width="2.1328125" style="2" customWidth="1"/>
    <col min="11534" max="11534" width="4.3984375" style="2" customWidth="1"/>
    <col min="11535" max="11535" width="24.73046875" style="2" customWidth="1"/>
    <col min="11536" max="11536" width="5.265625" style="2" customWidth="1"/>
    <col min="11537" max="11777" width="9.1328125" style="2"/>
    <col min="11778" max="11778" width="7.86328125" style="2" customWidth="1"/>
    <col min="11779" max="11779" width="8.265625" style="2" customWidth="1"/>
    <col min="11780" max="11780" width="46.3984375" style="2" customWidth="1"/>
    <col min="11781" max="11781" width="6.1328125" style="2" customWidth="1"/>
    <col min="11782" max="11782" width="8.1328125" style="2" customWidth="1"/>
    <col min="11783" max="11783" width="12.73046875" style="2" bestFit="1" customWidth="1"/>
    <col min="11784" max="11784" width="12.73046875" style="2" customWidth="1"/>
    <col min="11785" max="11785" width="0" style="2" hidden="1" customWidth="1"/>
    <col min="11786" max="11786" width="1.3984375" style="2" customWidth="1"/>
    <col min="11787" max="11787" width="1.265625" style="2" customWidth="1"/>
    <col min="11788" max="11788" width="2.265625" style="2" customWidth="1"/>
    <col min="11789" max="11789" width="2.1328125" style="2" customWidth="1"/>
    <col min="11790" max="11790" width="4.3984375" style="2" customWidth="1"/>
    <col min="11791" max="11791" width="24.73046875" style="2" customWidth="1"/>
    <col min="11792" max="11792" width="5.265625" style="2" customWidth="1"/>
    <col min="11793" max="12033" width="9.1328125" style="2"/>
    <col min="12034" max="12034" width="7.86328125" style="2" customWidth="1"/>
    <col min="12035" max="12035" width="8.265625" style="2" customWidth="1"/>
    <col min="12036" max="12036" width="46.3984375" style="2" customWidth="1"/>
    <col min="12037" max="12037" width="6.1328125" style="2" customWidth="1"/>
    <col min="12038" max="12038" width="8.1328125" style="2" customWidth="1"/>
    <col min="12039" max="12039" width="12.73046875" style="2" bestFit="1" customWidth="1"/>
    <col min="12040" max="12040" width="12.73046875" style="2" customWidth="1"/>
    <col min="12041" max="12041" width="0" style="2" hidden="1" customWidth="1"/>
    <col min="12042" max="12042" width="1.3984375" style="2" customWidth="1"/>
    <col min="12043" max="12043" width="1.265625" style="2" customWidth="1"/>
    <col min="12044" max="12044" width="2.265625" style="2" customWidth="1"/>
    <col min="12045" max="12045" width="2.1328125" style="2" customWidth="1"/>
    <col min="12046" max="12046" width="4.3984375" style="2" customWidth="1"/>
    <col min="12047" max="12047" width="24.73046875" style="2" customWidth="1"/>
    <col min="12048" max="12048" width="5.265625" style="2" customWidth="1"/>
    <col min="12049" max="12289" width="9.1328125" style="2"/>
    <col min="12290" max="12290" width="7.86328125" style="2" customWidth="1"/>
    <col min="12291" max="12291" width="8.265625" style="2" customWidth="1"/>
    <col min="12292" max="12292" width="46.3984375" style="2" customWidth="1"/>
    <col min="12293" max="12293" width="6.1328125" style="2" customWidth="1"/>
    <col min="12294" max="12294" width="8.1328125" style="2" customWidth="1"/>
    <col min="12295" max="12295" width="12.73046875" style="2" bestFit="1" customWidth="1"/>
    <col min="12296" max="12296" width="12.73046875" style="2" customWidth="1"/>
    <col min="12297" max="12297" width="0" style="2" hidden="1" customWidth="1"/>
    <col min="12298" max="12298" width="1.3984375" style="2" customWidth="1"/>
    <col min="12299" max="12299" width="1.265625" style="2" customWidth="1"/>
    <col min="12300" max="12300" width="2.265625" style="2" customWidth="1"/>
    <col min="12301" max="12301" width="2.1328125" style="2" customWidth="1"/>
    <col min="12302" max="12302" width="4.3984375" style="2" customWidth="1"/>
    <col min="12303" max="12303" width="24.73046875" style="2" customWidth="1"/>
    <col min="12304" max="12304" width="5.265625" style="2" customWidth="1"/>
    <col min="12305" max="12545" width="9.1328125" style="2"/>
    <col min="12546" max="12546" width="7.86328125" style="2" customWidth="1"/>
    <col min="12547" max="12547" width="8.265625" style="2" customWidth="1"/>
    <col min="12548" max="12548" width="46.3984375" style="2" customWidth="1"/>
    <col min="12549" max="12549" width="6.1328125" style="2" customWidth="1"/>
    <col min="12550" max="12550" width="8.1328125" style="2" customWidth="1"/>
    <col min="12551" max="12551" width="12.73046875" style="2" bestFit="1" customWidth="1"/>
    <col min="12552" max="12552" width="12.73046875" style="2" customWidth="1"/>
    <col min="12553" max="12553" width="0" style="2" hidden="1" customWidth="1"/>
    <col min="12554" max="12554" width="1.3984375" style="2" customWidth="1"/>
    <col min="12555" max="12555" width="1.265625" style="2" customWidth="1"/>
    <col min="12556" max="12556" width="2.265625" style="2" customWidth="1"/>
    <col min="12557" max="12557" width="2.1328125" style="2" customWidth="1"/>
    <col min="12558" max="12558" width="4.3984375" style="2" customWidth="1"/>
    <col min="12559" max="12559" width="24.73046875" style="2" customWidth="1"/>
    <col min="12560" max="12560" width="5.265625" style="2" customWidth="1"/>
    <col min="12561" max="12801" width="9.1328125" style="2"/>
    <col min="12802" max="12802" width="7.86328125" style="2" customWidth="1"/>
    <col min="12803" max="12803" width="8.265625" style="2" customWidth="1"/>
    <col min="12804" max="12804" width="46.3984375" style="2" customWidth="1"/>
    <col min="12805" max="12805" width="6.1328125" style="2" customWidth="1"/>
    <col min="12806" max="12806" width="8.1328125" style="2" customWidth="1"/>
    <col min="12807" max="12807" width="12.73046875" style="2" bestFit="1" customWidth="1"/>
    <col min="12808" max="12808" width="12.73046875" style="2" customWidth="1"/>
    <col min="12809" max="12809" width="0" style="2" hidden="1" customWidth="1"/>
    <col min="12810" max="12810" width="1.3984375" style="2" customWidth="1"/>
    <col min="12811" max="12811" width="1.265625" style="2" customWidth="1"/>
    <col min="12812" max="12812" width="2.265625" style="2" customWidth="1"/>
    <col min="12813" max="12813" width="2.1328125" style="2" customWidth="1"/>
    <col min="12814" max="12814" width="4.3984375" style="2" customWidth="1"/>
    <col min="12815" max="12815" width="24.73046875" style="2" customWidth="1"/>
    <col min="12816" max="12816" width="5.265625" style="2" customWidth="1"/>
    <col min="12817" max="13057" width="9.1328125" style="2"/>
    <col min="13058" max="13058" width="7.86328125" style="2" customWidth="1"/>
    <col min="13059" max="13059" width="8.265625" style="2" customWidth="1"/>
    <col min="13060" max="13060" width="46.3984375" style="2" customWidth="1"/>
    <col min="13061" max="13061" width="6.1328125" style="2" customWidth="1"/>
    <col min="13062" max="13062" width="8.1328125" style="2" customWidth="1"/>
    <col min="13063" max="13063" width="12.73046875" style="2" bestFit="1" customWidth="1"/>
    <col min="13064" max="13064" width="12.73046875" style="2" customWidth="1"/>
    <col min="13065" max="13065" width="0" style="2" hidden="1" customWidth="1"/>
    <col min="13066" max="13066" width="1.3984375" style="2" customWidth="1"/>
    <col min="13067" max="13067" width="1.265625" style="2" customWidth="1"/>
    <col min="13068" max="13068" width="2.265625" style="2" customWidth="1"/>
    <col min="13069" max="13069" width="2.1328125" style="2" customWidth="1"/>
    <col min="13070" max="13070" width="4.3984375" style="2" customWidth="1"/>
    <col min="13071" max="13071" width="24.73046875" style="2" customWidth="1"/>
    <col min="13072" max="13072" width="5.265625" style="2" customWidth="1"/>
    <col min="13073" max="13313" width="9.1328125" style="2"/>
    <col min="13314" max="13314" width="7.86328125" style="2" customWidth="1"/>
    <col min="13315" max="13315" width="8.265625" style="2" customWidth="1"/>
    <col min="13316" max="13316" width="46.3984375" style="2" customWidth="1"/>
    <col min="13317" max="13317" width="6.1328125" style="2" customWidth="1"/>
    <col min="13318" max="13318" width="8.1328125" style="2" customWidth="1"/>
    <col min="13319" max="13319" width="12.73046875" style="2" bestFit="1" customWidth="1"/>
    <col min="13320" max="13320" width="12.73046875" style="2" customWidth="1"/>
    <col min="13321" max="13321" width="0" style="2" hidden="1" customWidth="1"/>
    <col min="13322" max="13322" width="1.3984375" style="2" customWidth="1"/>
    <col min="13323" max="13323" width="1.265625" style="2" customWidth="1"/>
    <col min="13324" max="13324" width="2.265625" style="2" customWidth="1"/>
    <col min="13325" max="13325" width="2.1328125" style="2" customWidth="1"/>
    <col min="13326" max="13326" width="4.3984375" style="2" customWidth="1"/>
    <col min="13327" max="13327" width="24.73046875" style="2" customWidth="1"/>
    <col min="13328" max="13328" width="5.265625" style="2" customWidth="1"/>
    <col min="13329" max="13569" width="9.1328125" style="2"/>
    <col min="13570" max="13570" width="7.86328125" style="2" customWidth="1"/>
    <col min="13571" max="13571" width="8.265625" style="2" customWidth="1"/>
    <col min="13572" max="13572" width="46.3984375" style="2" customWidth="1"/>
    <col min="13573" max="13573" width="6.1328125" style="2" customWidth="1"/>
    <col min="13574" max="13574" width="8.1328125" style="2" customWidth="1"/>
    <col min="13575" max="13575" width="12.73046875" style="2" bestFit="1" customWidth="1"/>
    <col min="13576" max="13576" width="12.73046875" style="2" customWidth="1"/>
    <col min="13577" max="13577" width="0" style="2" hidden="1" customWidth="1"/>
    <col min="13578" max="13578" width="1.3984375" style="2" customWidth="1"/>
    <col min="13579" max="13579" width="1.265625" style="2" customWidth="1"/>
    <col min="13580" max="13580" width="2.265625" style="2" customWidth="1"/>
    <col min="13581" max="13581" width="2.1328125" style="2" customWidth="1"/>
    <col min="13582" max="13582" width="4.3984375" style="2" customWidth="1"/>
    <col min="13583" max="13583" width="24.73046875" style="2" customWidth="1"/>
    <col min="13584" max="13584" width="5.265625" style="2" customWidth="1"/>
    <col min="13585" max="13825" width="9.1328125" style="2"/>
    <col min="13826" max="13826" width="7.86328125" style="2" customWidth="1"/>
    <col min="13827" max="13827" width="8.265625" style="2" customWidth="1"/>
    <col min="13828" max="13828" width="46.3984375" style="2" customWidth="1"/>
    <col min="13829" max="13829" width="6.1328125" style="2" customWidth="1"/>
    <col min="13830" max="13830" width="8.1328125" style="2" customWidth="1"/>
    <col min="13831" max="13831" width="12.73046875" style="2" bestFit="1" customWidth="1"/>
    <col min="13832" max="13832" width="12.73046875" style="2" customWidth="1"/>
    <col min="13833" max="13833" width="0" style="2" hidden="1" customWidth="1"/>
    <col min="13834" max="13834" width="1.3984375" style="2" customWidth="1"/>
    <col min="13835" max="13835" width="1.265625" style="2" customWidth="1"/>
    <col min="13836" max="13836" width="2.265625" style="2" customWidth="1"/>
    <col min="13837" max="13837" width="2.1328125" style="2" customWidth="1"/>
    <col min="13838" max="13838" width="4.3984375" style="2" customWidth="1"/>
    <col min="13839" max="13839" width="24.73046875" style="2" customWidth="1"/>
    <col min="13840" max="13840" width="5.265625" style="2" customWidth="1"/>
    <col min="13841" max="14081" width="9.1328125" style="2"/>
    <col min="14082" max="14082" width="7.86328125" style="2" customWidth="1"/>
    <col min="14083" max="14083" width="8.265625" style="2" customWidth="1"/>
    <col min="14084" max="14084" width="46.3984375" style="2" customWidth="1"/>
    <col min="14085" max="14085" width="6.1328125" style="2" customWidth="1"/>
    <col min="14086" max="14086" width="8.1328125" style="2" customWidth="1"/>
    <col min="14087" max="14087" width="12.73046875" style="2" bestFit="1" customWidth="1"/>
    <col min="14088" max="14088" width="12.73046875" style="2" customWidth="1"/>
    <col min="14089" max="14089" width="0" style="2" hidden="1" customWidth="1"/>
    <col min="14090" max="14090" width="1.3984375" style="2" customWidth="1"/>
    <col min="14091" max="14091" width="1.265625" style="2" customWidth="1"/>
    <col min="14092" max="14092" width="2.265625" style="2" customWidth="1"/>
    <col min="14093" max="14093" width="2.1328125" style="2" customWidth="1"/>
    <col min="14094" max="14094" width="4.3984375" style="2" customWidth="1"/>
    <col min="14095" max="14095" width="24.73046875" style="2" customWidth="1"/>
    <col min="14096" max="14096" width="5.265625" style="2" customWidth="1"/>
    <col min="14097" max="14337" width="9.1328125" style="2"/>
    <col min="14338" max="14338" width="7.86328125" style="2" customWidth="1"/>
    <col min="14339" max="14339" width="8.265625" style="2" customWidth="1"/>
    <col min="14340" max="14340" width="46.3984375" style="2" customWidth="1"/>
    <col min="14341" max="14341" width="6.1328125" style="2" customWidth="1"/>
    <col min="14342" max="14342" width="8.1328125" style="2" customWidth="1"/>
    <col min="14343" max="14343" width="12.73046875" style="2" bestFit="1" customWidth="1"/>
    <col min="14344" max="14344" width="12.73046875" style="2" customWidth="1"/>
    <col min="14345" max="14345" width="0" style="2" hidden="1" customWidth="1"/>
    <col min="14346" max="14346" width="1.3984375" style="2" customWidth="1"/>
    <col min="14347" max="14347" width="1.265625" style="2" customWidth="1"/>
    <col min="14348" max="14348" width="2.265625" style="2" customWidth="1"/>
    <col min="14349" max="14349" width="2.1328125" style="2" customWidth="1"/>
    <col min="14350" max="14350" width="4.3984375" style="2" customWidth="1"/>
    <col min="14351" max="14351" width="24.73046875" style="2" customWidth="1"/>
    <col min="14352" max="14352" width="5.265625" style="2" customWidth="1"/>
    <col min="14353" max="14593" width="9.1328125" style="2"/>
    <col min="14594" max="14594" width="7.86328125" style="2" customWidth="1"/>
    <col min="14595" max="14595" width="8.265625" style="2" customWidth="1"/>
    <col min="14596" max="14596" width="46.3984375" style="2" customWidth="1"/>
    <col min="14597" max="14597" width="6.1328125" style="2" customWidth="1"/>
    <col min="14598" max="14598" width="8.1328125" style="2" customWidth="1"/>
    <col min="14599" max="14599" width="12.73046875" style="2" bestFit="1" customWidth="1"/>
    <col min="14600" max="14600" width="12.73046875" style="2" customWidth="1"/>
    <col min="14601" max="14601" width="0" style="2" hidden="1" customWidth="1"/>
    <col min="14602" max="14602" width="1.3984375" style="2" customWidth="1"/>
    <col min="14603" max="14603" width="1.265625" style="2" customWidth="1"/>
    <col min="14604" max="14604" width="2.265625" style="2" customWidth="1"/>
    <col min="14605" max="14605" width="2.1328125" style="2" customWidth="1"/>
    <col min="14606" max="14606" width="4.3984375" style="2" customWidth="1"/>
    <col min="14607" max="14607" width="24.73046875" style="2" customWidth="1"/>
    <col min="14608" max="14608" width="5.265625" style="2" customWidth="1"/>
    <col min="14609" max="14849" width="9.1328125" style="2"/>
    <col min="14850" max="14850" width="7.86328125" style="2" customWidth="1"/>
    <col min="14851" max="14851" width="8.265625" style="2" customWidth="1"/>
    <col min="14852" max="14852" width="46.3984375" style="2" customWidth="1"/>
    <col min="14853" max="14853" width="6.1328125" style="2" customWidth="1"/>
    <col min="14854" max="14854" width="8.1328125" style="2" customWidth="1"/>
    <col min="14855" max="14855" width="12.73046875" style="2" bestFit="1" customWidth="1"/>
    <col min="14856" max="14856" width="12.73046875" style="2" customWidth="1"/>
    <col min="14857" max="14857" width="0" style="2" hidden="1" customWidth="1"/>
    <col min="14858" max="14858" width="1.3984375" style="2" customWidth="1"/>
    <col min="14859" max="14859" width="1.265625" style="2" customWidth="1"/>
    <col min="14860" max="14860" width="2.265625" style="2" customWidth="1"/>
    <col min="14861" max="14861" width="2.1328125" style="2" customWidth="1"/>
    <col min="14862" max="14862" width="4.3984375" style="2" customWidth="1"/>
    <col min="14863" max="14863" width="24.73046875" style="2" customWidth="1"/>
    <col min="14864" max="14864" width="5.265625" style="2" customWidth="1"/>
    <col min="14865" max="15105" width="9.1328125" style="2"/>
    <col min="15106" max="15106" width="7.86328125" style="2" customWidth="1"/>
    <col min="15107" max="15107" width="8.265625" style="2" customWidth="1"/>
    <col min="15108" max="15108" width="46.3984375" style="2" customWidth="1"/>
    <col min="15109" max="15109" width="6.1328125" style="2" customWidth="1"/>
    <col min="15110" max="15110" width="8.1328125" style="2" customWidth="1"/>
    <col min="15111" max="15111" width="12.73046875" style="2" bestFit="1" customWidth="1"/>
    <col min="15112" max="15112" width="12.73046875" style="2" customWidth="1"/>
    <col min="15113" max="15113" width="0" style="2" hidden="1" customWidth="1"/>
    <col min="15114" max="15114" width="1.3984375" style="2" customWidth="1"/>
    <col min="15115" max="15115" width="1.265625" style="2" customWidth="1"/>
    <col min="15116" max="15116" width="2.265625" style="2" customWidth="1"/>
    <col min="15117" max="15117" width="2.1328125" style="2" customWidth="1"/>
    <col min="15118" max="15118" width="4.3984375" style="2" customWidth="1"/>
    <col min="15119" max="15119" width="24.73046875" style="2" customWidth="1"/>
    <col min="15120" max="15120" width="5.265625" style="2" customWidth="1"/>
    <col min="15121" max="15361" width="9.1328125" style="2"/>
    <col min="15362" max="15362" width="7.86328125" style="2" customWidth="1"/>
    <col min="15363" max="15363" width="8.265625" style="2" customWidth="1"/>
    <col min="15364" max="15364" width="46.3984375" style="2" customWidth="1"/>
    <col min="15365" max="15365" width="6.1328125" style="2" customWidth="1"/>
    <col min="15366" max="15366" width="8.1328125" style="2" customWidth="1"/>
    <col min="15367" max="15367" width="12.73046875" style="2" bestFit="1" customWidth="1"/>
    <col min="15368" max="15368" width="12.73046875" style="2" customWidth="1"/>
    <col min="15369" max="15369" width="0" style="2" hidden="1" customWidth="1"/>
    <col min="15370" max="15370" width="1.3984375" style="2" customWidth="1"/>
    <col min="15371" max="15371" width="1.265625" style="2" customWidth="1"/>
    <col min="15372" max="15372" width="2.265625" style="2" customWidth="1"/>
    <col min="15373" max="15373" width="2.1328125" style="2" customWidth="1"/>
    <col min="15374" max="15374" width="4.3984375" style="2" customWidth="1"/>
    <col min="15375" max="15375" width="24.73046875" style="2" customWidth="1"/>
    <col min="15376" max="15376" width="5.265625" style="2" customWidth="1"/>
    <col min="15377" max="15617" width="9.1328125" style="2"/>
    <col min="15618" max="15618" width="7.86328125" style="2" customWidth="1"/>
    <col min="15619" max="15619" width="8.265625" style="2" customWidth="1"/>
    <col min="15620" max="15620" width="46.3984375" style="2" customWidth="1"/>
    <col min="15621" max="15621" width="6.1328125" style="2" customWidth="1"/>
    <col min="15622" max="15622" width="8.1328125" style="2" customWidth="1"/>
    <col min="15623" max="15623" width="12.73046875" style="2" bestFit="1" customWidth="1"/>
    <col min="15624" max="15624" width="12.73046875" style="2" customWidth="1"/>
    <col min="15625" max="15625" width="0" style="2" hidden="1" customWidth="1"/>
    <col min="15626" max="15626" width="1.3984375" style="2" customWidth="1"/>
    <col min="15627" max="15627" width="1.265625" style="2" customWidth="1"/>
    <col min="15628" max="15628" width="2.265625" style="2" customWidth="1"/>
    <col min="15629" max="15629" width="2.1328125" style="2" customWidth="1"/>
    <col min="15630" max="15630" width="4.3984375" style="2" customWidth="1"/>
    <col min="15631" max="15631" width="24.73046875" style="2" customWidth="1"/>
    <col min="15632" max="15632" width="5.265625" style="2" customWidth="1"/>
    <col min="15633" max="15873" width="9.1328125" style="2"/>
    <col min="15874" max="15874" width="7.86328125" style="2" customWidth="1"/>
    <col min="15875" max="15875" width="8.265625" style="2" customWidth="1"/>
    <col min="15876" max="15876" width="46.3984375" style="2" customWidth="1"/>
    <col min="15877" max="15877" width="6.1328125" style="2" customWidth="1"/>
    <col min="15878" max="15878" width="8.1328125" style="2" customWidth="1"/>
    <col min="15879" max="15879" width="12.73046875" style="2" bestFit="1" customWidth="1"/>
    <col min="15880" max="15880" width="12.73046875" style="2" customWidth="1"/>
    <col min="15881" max="15881" width="0" style="2" hidden="1" customWidth="1"/>
    <col min="15882" max="15882" width="1.3984375" style="2" customWidth="1"/>
    <col min="15883" max="15883" width="1.265625" style="2" customWidth="1"/>
    <col min="15884" max="15884" width="2.265625" style="2" customWidth="1"/>
    <col min="15885" max="15885" width="2.1328125" style="2" customWidth="1"/>
    <col min="15886" max="15886" width="4.3984375" style="2" customWidth="1"/>
    <col min="15887" max="15887" width="24.73046875" style="2" customWidth="1"/>
    <col min="15888" max="15888" width="5.265625" style="2" customWidth="1"/>
    <col min="15889" max="16129" width="9.1328125" style="2"/>
    <col min="16130" max="16130" width="7.86328125" style="2" customWidth="1"/>
    <col min="16131" max="16131" width="8.265625" style="2" customWidth="1"/>
    <col min="16132" max="16132" width="46.3984375" style="2" customWidth="1"/>
    <col min="16133" max="16133" width="6.1328125" style="2" customWidth="1"/>
    <col min="16134" max="16134" width="8.1328125" style="2" customWidth="1"/>
    <col min="16135" max="16135" width="12.73046875" style="2" bestFit="1" customWidth="1"/>
    <col min="16136" max="16136" width="12.73046875" style="2" customWidth="1"/>
    <col min="16137" max="16137" width="0" style="2" hidden="1" customWidth="1"/>
    <col min="16138" max="16138" width="1.3984375" style="2" customWidth="1"/>
    <col min="16139" max="16139" width="1.265625" style="2" customWidth="1"/>
    <col min="16140" max="16140" width="2.265625" style="2" customWidth="1"/>
    <col min="16141" max="16141" width="2.1328125" style="2" customWidth="1"/>
    <col min="16142" max="16142" width="4.3984375" style="2" customWidth="1"/>
    <col min="16143" max="16143" width="24.73046875" style="2" customWidth="1"/>
    <col min="16144" max="16144" width="5.265625" style="2" customWidth="1"/>
    <col min="16145" max="16384" width="9.1328125" style="2"/>
  </cols>
  <sheetData>
    <row r="1" spans="2:17" ht="36.4" customHeight="1" x14ac:dyDescent="0.4">
      <c r="B1" s="111" t="s">
        <v>239</v>
      </c>
      <c r="C1" s="111"/>
      <c r="D1" s="111"/>
      <c r="E1" s="111"/>
      <c r="F1" s="111"/>
      <c r="G1" s="111"/>
      <c r="H1" s="111"/>
    </row>
    <row r="3" spans="2:17" ht="18.399999999999999" x14ac:dyDescent="0.7">
      <c r="B3" s="7"/>
      <c r="D3" s="112" t="s">
        <v>240</v>
      </c>
      <c r="E3" s="112"/>
      <c r="F3" s="112"/>
      <c r="G3" s="112"/>
      <c r="H3" s="112"/>
    </row>
    <row r="4" spans="2:17" ht="18.399999999999999" x14ac:dyDescent="0.7">
      <c r="C4" s="8"/>
      <c r="D4" s="112"/>
      <c r="E4" s="112"/>
      <c r="F4" s="112"/>
      <c r="G4" s="112"/>
      <c r="H4" s="112"/>
      <c r="N4" s="9"/>
      <c r="P4" s="9"/>
      <c r="Q4" s="10"/>
    </row>
    <row r="5" spans="2:17" ht="13.5" customHeight="1" x14ac:dyDescent="0.35">
      <c r="B5" s="11"/>
      <c r="C5" s="12"/>
      <c r="D5" s="11"/>
      <c r="E5" s="11"/>
      <c r="F5" s="11"/>
      <c r="G5" s="11"/>
      <c r="H5" s="13"/>
      <c r="N5" s="9"/>
      <c r="P5" s="9"/>
      <c r="Q5" s="10"/>
    </row>
    <row r="6" spans="2:17" ht="11.65" x14ac:dyDescent="0.35">
      <c r="C6" s="9" t="s">
        <v>5</v>
      </c>
      <c r="D6" s="10" t="s">
        <v>6</v>
      </c>
      <c r="G6" s="9" t="s">
        <v>7</v>
      </c>
      <c r="H6" s="14">
        <v>44119</v>
      </c>
    </row>
    <row r="7" spans="2:17" ht="11.65" x14ac:dyDescent="0.35">
      <c r="C7" s="9" t="s">
        <v>8</v>
      </c>
      <c r="D7" s="10" t="s">
        <v>90</v>
      </c>
      <c r="G7" s="9" t="s">
        <v>9</v>
      </c>
      <c r="H7" s="15">
        <v>118109016</v>
      </c>
    </row>
    <row r="8" spans="2:17" ht="11.65" x14ac:dyDescent="0.35">
      <c r="C8" s="9"/>
      <c r="D8" s="10"/>
      <c r="G8" s="9"/>
      <c r="H8" s="15"/>
    </row>
    <row r="9" spans="2:17" ht="10.5" thickBot="1" x14ac:dyDescent="0.35">
      <c r="C9" s="9"/>
      <c r="G9" s="2"/>
      <c r="H9" s="2"/>
    </row>
    <row r="10" spans="2:17" ht="24.95" customHeight="1" thickBot="1" x14ac:dyDescent="0.45">
      <c r="B10" s="113" t="s">
        <v>104</v>
      </c>
      <c r="C10" s="114"/>
      <c r="D10" s="114"/>
      <c r="E10" s="114"/>
      <c r="F10" s="114"/>
      <c r="G10" s="114"/>
      <c r="H10" s="115"/>
      <c r="N10" s="23"/>
      <c r="P10" s="23"/>
    </row>
    <row r="11" spans="2:17" ht="24.95" customHeight="1" thickBot="1" x14ac:dyDescent="0.45">
      <c r="B11" s="113" t="s">
        <v>231</v>
      </c>
      <c r="C11" s="114"/>
      <c r="D11" s="114"/>
      <c r="E11" s="114"/>
      <c r="F11" s="114"/>
      <c r="G11" s="114"/>
      <c r="H11" s="115"/>
      <c r="N11" s="23"/>
      <c r="P11" s="23"/>
    </row>
    <row r="12" spans="2:17" ht="23.1" customHeight="1" thickBot="1" x14ac:dyDescent="0.35">
      <c r="B12" s="18" t="s">
        <v>10</v>
      </c>
      <c r="C12" s="19" t="s">
        <v>230</v>
      </c>
      <c r="D12" s="20" t="s">
        <v>0</v>
      </c>
      <c r="E12" s="21" t="s">
        <v>1</v>
      </c>
      <c r="F12" s="75" t="s">
        <v>11</v>
      </c>
      <c r="G12" s="76" t="s">
        <v>4</v>
      </c>
      <c r="H12" s="22" t="s">
        <v>12</v>
      </c>
      <c r="I12" s="16"/>
      <c r="K12" s="17"/>
    </row>
    <row r="13" spans="2:17" ht="23.1" customHeight="1" x14ac:dyDescent="0.3">
      <c r="B13" s="28">
        <v>1</v>
      </c>
      <c r="C13" s="29" t="s">
        <v>101</v>
      </c>
      <c r="D13" s="38" t="s">
        <v>55</v>
      </c>
      <c r="E13" s="42" t="s">
        <v>14</v>
      </c>
      <c r="F13" s="42">
        <v>1</v>
      </c>
      <c r="G13" s="101"/>
      <c r="H13" s="31">
        <f>F13*G13</f>
        <v>0</v>
      </c>
      <c r="N13" s="52"/>
      <c r="P13" s="52"/>
    </row>
    <row r="14" spans="2:17" ht="23.1" customHeight="1" x14ac:dyDescent="0.3">
      <c r="B14" s="44">
        <v>17</v>
      </c>
      <c r="C14" s="45" t="s">
        <v>123</v>
      </c>
      <c r="D14" s="74" t="s">
        <v>53</v>
      </c>
      <c r="E14" s="47" t="s">
        <v>14</v>
      </c>
      <c r="F14" s="47">
        <v>1</v>
      </c>
      <c r="G14" s="101"/>
      <c r="H14" s="31">
        <f>F14*G14</f>
        <v>0</v>
      </c>
      <c r="N14" s="52"/>
      <c r="P14" s="52"/>
    </row>
    <row r="15" spans="2:17" ht="23.1" customHeight="1" thickBot="1" x14ac:dyDescent="0.35">
      <c r="B15" s="28"/>
      <c r="C15" s="29" t="s">
        <v>100</v>
      </c>
      <c r="D15" s="38" t="s">
        <v>52</v>
      </c>
      <c r="E15" s="42" t="s">
        <v>14</v>
      </c>
      <c r="F15" s="42">
        <v>1</v>
      </c>
      <c r="G15" s="101"/>
      <c r="H15" s="31">
        <f>F15*G15</f>
        <v>0</v>
      </c>
      <c r="N15" s="53"/>
      <c r="P15" s="53"/>
    </row>
    <row r="16" spans="2:17" ht="23.1" customHeight="1" thickBot="1" x14ac:dyDescent="0.35">
      <c r="B16" s="116" t="s">
        <v>232</v>
      </c>
      <c r="C16" s="117"/>
      <c r="D16" s="117"/>
      <c r="E16" s="117"/>
      <c r="F16" s="117"/>
      <c r="G16" s="118"/>
      <c r="H16" s="80">
        <f>SUM(H13:H15)</f>
        <v>0</v>
      </c>
      <c r="N16" s="52"/>
      <c r="P16" s="52"/>
    </row>
    <row r="17" spans="2:18" ht="23.1" customHeight="1" thickBot="1" x14ac:dyDescent="0.35">
      <c r="B17" s="119"/>
      <c r="C17" s="120"/>
      <c r="D17" s="120"/>
      <c r="E17" s="120"/>
      <c r="F17" s="120"/>
      <c r="G17" s="120"/>
      <c r="H17" s="121"/>
      <c r="N17" s="52"/>
      <c r="P17" s="52"/>
    </row>
    <row r="18" spans="2:18" ht="23.1" customHeight="1" thickBot="1" x14ac:dyDescent="0.35">
      <c r="B18" s="113" t="s">
        <v>233</v>
      </c>
      <c r="C18" s="114"/>
      <c r="D18" s="114"/>
      <c r="E18" s="114"/>
      <c r="F18" s="114"/>
      <c r="G18" s="114"/>
      <c r="H18" s="115"/>
      <c r="N18" s="52"/>
      <c r="P18" s="52"/>
    </row>
    <row r="19" spans="2:18" ht="23.1" customHeight="1" x14ac:dyDescent="0.3">
      <c r="B19" s="28">
        <v>2</v>
      </c>
      <c r="C19" s="42" t="s">
        <v>62</v>
      </c>
      <c r="D19" s="38" t="s">
        <v>118</v>
      </c>
      <c r="E19" s="42" t="s">
        <v>63</v>
      </c>
      <c r="F19" s="42">
        <v>636</v>
      </c>
      <c r="G19" s="101"/>
      <c r="H19" s="31">
        <f t="shared" ref="H19:H80" si="0">F19*G19</f>
        <v>0</v>
      </c>
      <c r="N19" s="52"/>
      <c r="P19" s="52"/>
    </row>
    <row r="20" spans="2:18" ht="23.1" customHeight="1" x14ac:dyDescent="0.3">
      <c r="B20" s="28">
        <v>2</v>
      </c>
      <c r="C20" s="42" t="s">
        <v>124</v>
      </c>
      <c r="D20" s="38" t="s">
        <v>202</v>
      </c>
      <c r="E20" s="42" t="s">
        <v>63</v>
      </c>
      <c r="F20" s="42">
        <v>829</v>
      </c>
      <c r="G20" s="101"/>
      <c r="H20" s="31">
        <f t="shared" si="0"/>
        <v>0</v>
      </c>
      <c r="N20" s="83"/>
      <c r="O20" s="73"/>
    </row>
    <row r="21" spans="2:18" ht="23.1" customHeight="1" x14ac:dyDescent="0.3">
      <c r="B21" s="28">
        <v>2</v>
      </c>
      <c r="C21" s="42" t="s">
        <v>125</v>
      </c>
      <c r="D21" s="56" t="s">
        <v>64</v>
      </c>
      <c r="E21" s="42" t="s">
        <v>63</v>
      </c>
      <c r="F21" s="42">
        <v>1068</v>
      </c>
      <c r="G21" s="101"/>
      <c r="H21" s="31">
        <f t="shared" si="0"/>
        <v>0</v>
      </c>
      <c r="I21" s="24"/>
      <c r="J21" s="25"/>
      <c r="K21" s="6"/>
      <c r="L21" s="6"/>
      <c r="M21" s="6"/>
      <c r="O21" s="26"/>
    </row>
    <row r="22" spans="2:18" ht="23.1" customHeight="1" x14ac:dyDescent="0.3">
      <c r="B22" s="28">
        <v>3</v>
      </c>
      <c r="C22" s="42" t="s">
        <v>68</v>
      </c>
      <c r="D22" s="38" t="s">
        <v>69</v>
      </c>
      <c r="E22" s="42" t="s">
        <v>67</v>
      </c>
      <c r="F22" s="49">
        <f>445+37+80+1430/9</f>
        <v>720.88888888888891</v>
      </c>
      <c r="G22" s="101"/>
      <c r="H22" s="31">
        <f t="shared" si="0"/>
        <v>0</v>
      </c>
      <c r="I22" s="24"/>
      <c r="J22" s="25"/>
      <c r="K22" s="6"/>
      <c r="L22" s="6"/>
      <c r="M22" s="6"/>
      <c r="O22" s="26"/>
    </row>
    <row r="23" spans="2:18" ht="23.1" customHeight="1" x14ac:dyDescent="0.3">
      <c r="B23" s="28">
        <v>3</v>
      </c>
      <c r="C23" s="42" t="s">
        <v>65</v>
      </c>
      <c r="D23" s="38" t="s">
        <v>66</v>
      </c>
      <c r="E23" s="42" t="s">
        <v>67</v>
      </c>
      <c r="F23" s="42">
        <v>2792</v>
      </c>
      <c r="G23" s="101"/>
      <c r="H23" s="31">
        <f t="shared" si="0"/>
        <v>0</v>
      </c>
      <c r="I23" s="24"/>
      <c r="J23" s="25"/>
      <c r="K23" s="6"/>
      <c r="L23" s="6"/>
      <c r="M23" s="6"/>
      <c r="O23" s="26"/>
    </row>
    <row r="24" spans="2:18" s="64" customFormat="1" ht="23.1" customHeight="1" x14ac:dyDescent="0.3">
      <c r="B24" s="65">
        <v>4</v>
      </c>
      <c r="C24" s="66" t="s">
        <v>158</v>
      </c>
      <c r="D24" s="30" t="s">
        <v>159</v>
      </c>
      <c r="E24" s="67" t="s">
        <v>75</v>
      </c>
      <c r="F24" s="42">
        <v>16</v>
      </c>
      <c r="G24" s="102"/>
      <c r="H24" s="31">
        <f t="shared" si="0"/>
        <v>0</v>
      </c>
      <c r="I24" s="68"/>
      <c r="J24" s="69"/>
      <c r="K24" s="70"/>
      <c r="L24" s="70"/>
      <c r="M24" s="70"/>
      <c r="N24" s="84"/>
      <c r="O24" s="71"/>
      <c r="P24" s="70"/>
    </row>
    <row r="25" spans="2:18" ht="23.1" customHeight="1" x14ac:dyDescent="0.3">
      <c r="B25" s="28">
        <v>5</v>
      </c>
      <c r="C25" s="42" t="s">
        <v>70</v>
      </c>
      <c r="D25" s="37" t="s">
        <v>71</v>
      </c>
      <c r="E25" s="42" t="s">
        <v>63</v>
      </c>
      <c r="F25" s="42">
        <f>618+579</f>
        <v>1197</v>
      </c>
      <c r="G25" s="101"/>
      <c r="H25" s="31">
        <f t="shared" si="0"/>
        <v>0</v>
      </c>
      <c r="I25" s="24"/>
      <c r="J25" s="25"/>
      <c r="K25" s="6"/>
      <c r="L25" s="6"/>
      <c r="M25" s="6"/>
      <c r="O25" s="26"/>
    </row>
    <row r="26" spans="2:18" ht="23.1" customHeight="1" x14ac:dyDescent="0.3">
      <c r="B26" s="44">
        <v>6</v>
      </c>
      <c r="C26" s="42" t="s">
        <v>203</v>
      </c>
      <c r="D26" s="37" t="s">
        <v>204</v>
      </c>
      <c r="E26" s="47" t="s">
        <v>205</v>
      </c>
      <c r="F26" s="47">
        <v>100</v>
      </c>
      <c r="G26" s="103"/>
      <c r="H26" s="31">
        <f t="shared" si="0"/>
        <v>0</v>
      </c>
      <c r="I26" s="24"/>
      <c r="J26" s="25"/>
      <c r="K26" s="6"/>
      <c r="L26" s="6"/>
      <c r="M26" s="6"/>
      <c r="O26" s="26"/>
    </row>
    <row r="27" spans="2:18" ht="23.1" customHeight="1" x14ac:dyDescent="0.3">
      <c r="B27" s="44">
        <v>7</v>
      </c>
      <c r="C27" s="42" t="s">
        <v>208</v>
      </c>
      <c r="D27" s="37" t="s">
        <v>209</v>
      </c>
      <c r="E27" s="47" t="s">
        <v>39</v>
      </c>
      <c r="F27" s="47">
        <v>175</v>
      </c>
      <c r="G27" s="103"/>
      <c r="H27" s="31">
        <f t="shared" si="0"/>
        <v>0</v>
      </c>
      <c r="I27" s="24"/>
      <c r="J27" s="25"/>
      <c r="K27" s="6"/>
      <c r="L27" s="6"/>
      <c r="M27" s="6"/>
      <c r="O27" s="26"/>
    </row>
    <row r="28" spans="2:18" ht="23.1" customHeight="1" x14ac:dyDescent="0.3">
      <c r="B28" s="44">
        <v>8</v>
      </c>
      <c r="C28" s="42" t="s">
        <v>206</v>
      </c>
      <c r="D28" s="37" t="s">
        <v>207</v>
      </c>
      <c r="E28" s="47" t="s">
        <v>205</v>
      </c>
      <c r="F28" s="47">
        <v>100</v>
      </c>
      <c r="G28" s="103"/>
      <c r="H28" s="31">
        <f t="shared" si="0"/>
        <v>0</v>
      </c>
      <c r="I28" s="24"/>
      <c r="J28" s="25"/>
      <c r="K28" s="6"/>
      <c r="L28" s="6"/>
      <c r="M28" s="6"/>
      <c r="O28" s="26"/>
    </row>
    <row r="29" spans="2:18" ht="23.1" customHeight="1" x14ac:dyDescent="0.3">
      <c r="B29" s="44"/>
      <c r="C29" s="42" t="s">
        <v>80</v>
      </c>
      <c r="D29" s="30" t="s">
        <v>81</v>
      </c>
      <c r="E29" s="47" t="s">
        <v>63</v>
      </c>
      <c r="F29" s="47">
        <f>72+207+709+247</f>
        <v>1235</v>
      </c>
      <c r="G29" s="103"/>
      <c r="H29" s="31">
        <f t="shared" si="0"/>
        <v>0</v>
      </c>
    </row>
    <row r="30" spans="2:18" ht="23.1" customHeight="1" x14ac:dyDescent="0.3">
      <c r="B30" s="32"/>
      <c r="C30" s="42" t="s">
        <v>82</v>
      </c>
      <c r="D30" s="30" t="s">
        <v>83</v>
      </c>
      <c r="E30" s="42" t="s">
        <v>63</v>
      </c>
      <c r="F30" s="42">
        <f>105+138+257</f>
        <v>500</v>
      </c>
      <c r="G30" s="101"/>
      <c r="H30" s="31">
        <f t="shared" si="0"/>
        <v>0</v>
      </c>
    </row>
    <row r="31" spans="2:18" ht="23.1" customHeight="1" x14ac:dyDescent="0.3">
      <c r="B31" s="32"/>
      <c r="C31" s="42" t="s">
        <v>84</v>
      </c>
      <c r="D31" s="30" t="s">
        <v>85</v>
      </c>
      <c r="E31" s="42" t="s">
        <v>75</v>
      </c>
      <c r="F31" s="42">
        <v>21</v>
      </c>
      <c r="G31" s="101"/>
      <c r="H31" s="31">
        <f t="shared" si="0"/>
        <v>0</v>
      </c>
    </row>
    <row r="32" spans="2:18" ht="23.1" customHeight="1" x14ac:dyDescent="0.3">
      <c r="B32" s="32">
        <v>9</v>
      </c>
      <c r="C32" s="42" t="s">
        <v>45</v>
      </c>
      <c r="D32" s="30" t="s">
        <v>46</v>
      </c>
      <c r="E32" s="1" t="s">
        <v>39</v>
      </c>
      <c r="F32" s="85">
        <v>1800</v>
      </c>
      <c r="G32" s="104"/>
      <c r="H32" s="31">
        <f t="shared" si="0"/>
        <v>0</v>
      </c>
    </row>
    <row r="33" spans="2:18" ht="23.1" customHeight="1" x14ac:dyDescent="0.3">
      <c r="B33" s="28"/>
      <c r="C33" s="42" t="s">
        <v>40</v>
      </c>
      <c r="D33" s="30" t="s">
        <v>36</v>
      </c>
      <c r="E33" s="42" t="s">
        <v>39</v>
      </c>
      <c r="F33" s="49">
        <v>400</v>
      </c>
      <c r="G33" s="101"/>
      <c r="H33" s="31">
        <f t="shared" si="0"/>
        <v>0</v>
      </c>
    </row>
    <row r="34" spans="2:18" ht="23.1" customHeight="1" x14ac:dyDescent="0.3">
      <c r="B34" s="28"/>
      <c r="C34" s="42" t="s">
        <v>43</v>
      </c>
      <c r="D34" s="30" t="s">
        <v>44</v>
      </c>
      <c r="E34" s="42" t="s">
        <v>39</v>
      </c>
      <c r="F34" s="49">
        <v>5</v>
      </c>
      <c r="G34" s="101"/>
      <c r="H34" s="31">
        <f t="shared" si="0"/>
        <v>0</v>
      </c>
    </row>
    <row r="35" spans="2:18" ht="23.1" customHeight="1" x14ac:dyDescent="0.3">
      <c r="B35" s="28"/>
      <c r="C35" s="42" t="s">
        <v>41</v>
      </c>
      <c r="D35" s="30" t="s">
        <v>42</v>
      </c>
      <c r="E35" s="42" t="s">
        <v>39</v>
      </c>
      <c r="F35" s="49">
        <v>2</v>
      </c>
      <c r="G35" s="101"/>
      <c r="H35" s="31">
        <f t="shared" si="0"/>
        <v>0</v>
      </c>
    </row>
    <row r="36" spans="2:18" s="64" customFormat="1" ht="23.1" customHeight="1" x14ac:dyDescent="0.3">
      <c r="B36" s="65">
        <v>10</v>
      </c>
      <c r="C36" s="42" t="s">
        <v>54</v>
      </c>
      <c r="D36" s="30" t="s">
        <v>72</v>
      </c>
      <c r="E36" s="42" t="s">
        <v>63</v>
      </c>
      <c r="F36" s="42">
        <v>932</v>
      </c>
      <c r="G36" s="101"/>
      <c r="H36" s="31">
        <f t="shared" si="0"/>
        <v>0</v>
      </c>
      <c r="I36" s="68"/>
      <c r="J36" s="69"/>
      <c r="K36" s="70"/>
      <c r="L36" s="70"/>
      <c r="M36" s="70"/>
      <c r="N36" s="84"/>
      <c r="O36" s="71"/>
      <c r="P36" s="70"/>
    </row>
    <row r="37" spans="2:18" ht="23.1" customHeight="1" x14ac:dyDescent="0.3">
      <c r="B37" s="28"/>
      <c r="C37" s="42" t="s">
        <v>37</v>
      </c>
      <c r="D37" s="30" t="s">
        <v>38</v>
      </c>
      <c r="E37" s="42" t="s">
        <v>39</v>
      </c>
      <c r="F37" s="49">
        <v>450</v>
      </c>
      <c r="G37" s="101"/>
      <c r="H37" s="31">
        <f t="shared" si="0"/>
        <v>0</v>
      </c>
    </row>
    <row r="38" spans="2:18" ht="23.1" customHeight="1" x14ac:dyDescent="0.3">
      <c r="B38" s="28"/>
      <c r="C38" s="42" t="s">
        <v>48</v>
      </c>
      <c r="D38" s="30" t="s">
        <v>49</v>
      </c>
      <c r="E38" s="42" t="s">
        <v>39</v>
      </c>
      <c r="F38" s="49">
        <v>150</v>
      </c>
      <c r="G38" s="101"/>
      <c r="H38" s="31">
        <f t="shared" si="0"/>
        <v>0</v>
      </c>
    </row>
    <row r="39" spans="2:18" ht="23.1" customHeight="1" x14ac:dyDescent="0.3">
      <c r="B39" s="28">
        <v>11</v>
      </c>
      <c r="C39" s="42" t="s">
        <v>29</v>
      </c>
      <c r="D39" s="37" t="s">
        <v>25</v>
      </c>
      <c r="E39" s="42" t="s">
        <v>2</v>
      </c>
      <c r="F39" s="42">
        <f>7+34+34+31+22+32+32+22</f>
        <v>214</v>
      </c>
      <c r="G39" s="101"/>
      <c r="H39" s="31">
        <f t="shared" si="0"/>
        <v>0</v>
      </c>
      <c r="Q39" s="6"/>
    </row>
    <row r="40" spans="2:18" ht="23.1" customHeight="1" x14ac:dyDescent="0.3">
      <c r="B40" s="28">
        <v>11</v>
      </c>
      <c r="C40" s="42" t="s">
        <v>99</v>
      </c>
      <c r="D40" s="37" t="s">
        <v>26</v>
      </c>
      <c r="E40" s="42" t="s">
        <v>2</v>
      </c>
      <c r="F40" s="42">
        <f>27+34</f>
        <v>61</v>
      </c>
      <c r="G40" s="101"/>
      <c r="H40" s="31">
        <f t="shared" si="0"/>
        <v>0</v>
      </c>
      <c r="Q40" s="6"/>
    </row>
    <row r="41" spans="2:18" ht="23.1" customHeight="1" x14ac:dyDescent="0.3">
      <c r="B41" s="28">
        <v>11</v>
      </c>
      <c r="C41" s="42" t="s">
        <v>30</v>
      </c>
      <c r="D41" s="37" t="s">
        <v>27</v>
      </c>
      <c r="E41" s="42" t="s">
        <v>2</v>
      </c>
      <c r="F41" s="42">
        <v>318</v>
      </c>
      <c r="G41" s="101"/>
      <c r="H41" s="31">
        <f t="shared" si="0"/>
        <v>0</v>
      </c>
      <c r="N41" s="82"/>
      <c r="Q41" s="6"/>
    </row>
    <row r="42" spans="2:18" ht="23.1" customHeight="1" x14ac:dyDescent="0.3">
      <c r="B42" s="28">
        <v>11</v>
      </c>
      <c r="C42" s="42" t="s">
        <v>98</v>
      </c>
      <c r="D42" s="37" t="s">
        <v>91</v>
      </c>
      <c r="E42" s="42" t="s">
        <v>2</v>
      </c>
      <c r="F42" s="42">
        <v>170</v>
      </c>
      <c r="G42" s="101"/>
      <c r="H42" s="31">
        <f t="shared" si="0"/>
        <v>0</v>
      </c>
      <c r="Q42" s="6"/>
    </row>
    <row r="43" spans="2:18" ht="23.1" customHeight="1" x14ac:dyDescent="0.3">
      <c r="B43" s="28">
        <v>11</v>
      </c>
      <c r="C43" s="42" t="s">
        <v>31</v>
      </c>
      <c r="D43" s="37" t="s">
        <v>28</v>
      </c>
      <c r="E43" s="42" t="s">
        <v>2</v>
      </c>
      <c r="F43" s="42">
        <v>26</v>
      </c>
      <c r="G43" s="101"/>
      <c r="H43" s="31">
        <f t="shared" si="0"/>
        <v>0</v>
      </c>
      <c r="N43" s="83"/>
      <c r="Q43" s="6"/>
      <c r="R43" s="59"/>
    </row>
    <row r="44" spans="2:18" ht="23.1" customHeight="1" x14ac:dyDescent="0.3">
      <c r="B44" s="28">
        <v>11</v>
      </c>
      <c r="C44" s="42" t="s">
        <v>168</v>
      </c>
      <c r="D44" s="37" t="s">
        <v>169</v>
      </c>
      <c r="E44" s="42" t="s">
        <v>2</v>
      </c>
      <c r="F44" s="42">
        <v>49</v>
      </c>
      <c r="G44" s="101"/>
      <c r="H44" s="31">
        <f t="shared" si="0"/>
        <v>0</v>
      </c>
      <c r="N44" s="27"/>
      <c r="O44" s="73"/>
      <c r="P44" s="27"/>
    </row>
    <row r="45" spans="2:18" ht="23.1" customHeight="1" x14ac:dyDescent="0.3">
      <c r="B45" s="28">
        <v>11</v>
      </c>
      <c r="C45" s="42" t="s">
        <v>133</v>
      </c>
      <c r="D45" s="37" t="s">
        <v>93</v>
      </c>
      <c r="E45" s="42" t="s">
        <v>2</v>
      </c>
      <c r="F45" s="49">
        <f>251+520</f>
        <v>771</v>
      </c>
      <c r="G45" s="101"/>
      <c r="H45" s="31">
        <f t="shared" si="0"/>
        <v>0</v>
      </c>
      <c r="Q45" s="6"/>
      <c r="R45" s="58"/>
    </row>
    <row r="46" spans="2:18" ht="23.1" customHeight="1" x14ac:dyDescent="0.3">
      <c r="B46" s="28">
        <v>11</v>
      </c>
      <c r="C46" s="42" t="s">
        <v>134</v>
      </c>
      <c r="D46" s="37" t="s">
        <v>92</v>
      </c>
      <c r="E46" s="42" t="s">
        <v>2</v>
      </c>
      <c r="F46" s="42">
        <v>24</v>
      </c>
      <c r="G46" s="101"/>
      <c r="H46" s="31">
        <f t="shared" si="0"/>
        <v>0</v>
      </c>
      <c r="Q46" s="6"/>
    </row>
    <row r="47" spans="2:18" ht="23.1" customHeight="1" x14ac:dyDescent="0.3">
      <c r="B47" s="28">
        <v>11</v>
      </c>
      <c r="C47" s="42" t="s">
        <v>163</v>
      </c>
      <c r="D47" s="37" t="s">
        <v>164</v>
      </c>
      <c r="E47" s="42" t="s">
        <v>2</v>
      </c>
      <c r="F47" s="42">
        <v>10</v>
      </c>
      <c r="G47" s="105"/>
      <c r="H47" s="31">
        <f t="shared" si="0"/>
        <v>0</v>
      </c>
      <c r="Q47" s="6"/>
    </row>
    <row r="48" spans="2:18" ht="23.1" customHeight="1" x14ac:dyDescent="0.3">
      <c r="B48" s="32">
        <v>12</v>
      </c>
      <c r="C48" s="42" t="s">
        <v>151</v>
      </c>
      <c r="D48" s="30" t="s">
        <v>154</v>
      </c>
      <c r="E48" s="42" t="s">
        <v>3</v>
      </c>
      <c r="F48" s="42">
        <v>1</v>
      </c>
      <c r="G48" s="101"/>
      <c r="H48" s="31">
        <f t="shared" si="0"/>
        <v>0</v>
      </c>
      <c r="N48" s="81"/>
      <c r="P48" s="48"/>
    </row>
    <row r="49" spans="2:18" ht="23.1" customHeight="1" x14ac:dyDescent="0.3">
      <c r="B49" s="28">
        <v>12</v>
      </c>
      <c r="C49" s="42" t="s">
        <v>152</v>
      </c>
      <c r="D49" s="37" t="s">
        <v>153</v>
      </c>
      <c r="E49" s="42" t="s">
        <v>3</v>
      </c>
      <c r="F49" s="42">
        <v>1</v>
      </c>
      <c r="G49" s="106"/>
      <c r="H49" s="31">
        <f t="shared" si="0"/>
        <v>0</v>
      </c>
      <c r="Q49" s="6"/>
    </row>
    <row r="50" spans="2:18" ht="23.1" customHeight="1" x14ac:dyDescent="0.3">
      <c r="B50" s="28">
        <v>12</v>
      </c>
      <c r="C50" s="42" t="s">
        <v>175</v>
      </c>
      <c r="D50" s="37" t="s">
        <v>176</v>
      </c>
      <c r="E50" s="42" t="s">
        <v>3</v>
      </c>
      <c r="F50" s="42">
        <v>1</v>
      </c>
      <c r="G50" s="106"/>
      <c r="H50" s="31">
        <f t="shared" si="0"/>
        <v>0</v>
      </c>
      <c r="Q50" s="6"/>
    </row>
    <row r="51" spans="2:18" ht="23.1" customHeight="1" x14ac:dyDescent="0.3">
      <c r="B51" s="28">
        <v>12</v>
      </c>
      <c r="C51" s="42" t="s">
        <v>177</v>
      </c>
      <c r="D51" s="37" t="s">
        <v>178</v>
      </c>
      <c r="E51" s="42" t="s">
        <v>3</v>
      </c>
      <c r="F51" s="42">
        <v>1</v>
      </c>
      <c r="G51" s="106"/>
      <c r="H51" s="31">
        <f t="shared" si="0"/>
        <v>0</v>
      </c>
      <c r="Q51" s="6"/>
    </row>
    <row r="52" spans="2:18" ht="23.1" customHeight="1" x14ac:dyDescent="0.3">
      <c r="B52" s="28"/>
      <c r="C52" s="42" t="s">
        <v>173</v>
      </c>
      <c r="D52" s="37" t="s">
        <v>174</v>
      </c>
      <c r="E52" s="42" t="s">
        <v>3</v>
      </c>
      <c r="F52" s="42">
        <v>1</v>
      </c>
      <c r="G52" s="106"/>
      <c r="H52" s="31">
        <f t="shared" si="0"/>
        <v>0</v>
      </c>
      <c r="Q52" s="6"/>
    </row>
    <row r="53" spans="2:18" ht="23.1" customHeight="1" x14ac:dyDescent="0.3">
      <c r="B53" s="28">
        <v>12</v>
      </c>
      <c r="C53" s="42" t="s">
        <v>126</v>
      </c>
      <c r="D53" s="37" t="s">
        <v>128</v>
      </c>
      <c r="E53" s="42" t="s">
        <v>3</v>
      </c>
      <c r="F53" s="42">
        <v>7</v>
      </c>
      <c r="G53" s="101"/>
      <c r="H53" s="31">
        <f t="shared" si="0"/>
        <v>0</v>
      </c>
      <c r="Q53" s="6"/>
      <c r="R53" s="59"/>
    </row>
    <row r="54" spans="2:18" ht="23.1" customHeight="1" x14ac:dyDescent="0.3">
      <c r="B54" s="28">
        <v>12</v>
      </c>
      <c r="C54" s="42" t="s">
        <v>127</v>
      </c>
      <c r="D54" s="37" t="s">
        <v>129</v>
      </c>
      <c r="E54" s="42" t="s">
        <v>3</v>
      </c>
      <c r="F54" s="42">
        <v>1</v>
      </c>
      <c r="G54" s="101"/>
      <c r="H54" s="31">
        <f t="shared" si="0"/>
        <v>0</v>
      </c>
      <c r="Q54" s="6"/>
      <c r="R54" s="59"/>
    </row>
    <row r="55" spans="2:18" ht="23.1" customHeight="1" x14ac:dyDescent="0.3">
      <c r="B55" s="28">
        <v>12</v>
      </c>
      <c r="C55" s="42" t="s">
        <v>130</v>
      </c>
      <c r="D55" s="37" t="s">
        <v>136</v>
      </c>
      <c r="E55" s="42" t="s">
        <v>3</v>
      </c>
      <c r="F55" s="42">
        <v>1</v>
      </c>
      <c r="G55" s="101"/>
      <c r="H55" s="31">
        <f t="shared" si="0"/>
        <v>0</v>
      </c>
      <c r="Q55" s="6"/>
    </row>
    <row r="56" spans="2:18" ht="23.1" customHeight="1" x14ac:dyDescent="0.3">
      <c r="B56" s="28">
        <v>12</v>
      </c>
      <c r="C56" s="42" t="s">
        <v>131</v>
      </c>
      <c r="D56" s="37" t="s">
        <v>137</v>
      </c>
      <c r="E56" s="42" t="s">
        <v>3</v>
      </c>
      <c r="F56" s="42">
        <v>1</v>
      </c>
      <c r="G56" s="101"/>
      <c r="H56" s="31">
        <f t="shared" si="0"/>
        <v>0</v>
      </c>
      <c r="Q56" s="6"/>
    </row>
    <row r="57" spans="2:18" ht="23.1" customHeight="1" x14ac:dyDescent="0.3">
      <c r="B57" s="28">
        <v>13</v>
      </c>
      <c r="C57" s="42" t="s">
        <v>96</v>
      </c>
      <c r="D57" s="37" t="s">
        <v>15</v>
      </c>
      <c r="E57" s="42" t="s">
        <v>47</v>
      </c>
      <c r="F57" s="49">
        <v>5880</v>
      </c>
      <c r="G57" s="105"/>
      <c r="H57" s="31">
        <f t="shared" si="0"/>
        <v>0</v>
      </c>
    </row>
    <row r="58" spans="2:18" ht="23.1" customHeight="1" x14ac:dyDescent="0.3">
      <c r="B58" s="28">
        <v>14</v>
      </c>
      <c r="C58" s="42" t="s">
        <v>139</v>
      </c>
      <c r="D58" s="37" t="s">
        <v>121</v>
      </c>
      <c r="E58" s="42" t="s">
        <v>47</v>
      </c>
      <c r="F58" s="49">
        <v>334</v>
      </c>
      <c r="G58" s="105"/>
      <c r="H58" s="31">
        <f t="shared" si="0"/>
        <v>0</v>
      </c>
    </row>
    <row r="59" spans="2:18" ht="23.1" customHeight="1" x14ac:dyDescent="0.3">
      <c r="B59" s="28">
        <v>14</v>
      </c>
      <c r="C59" s="42" t="s">
        <v>138</v>
      </c>
      <c r="D59" s="37" t="s">
        <v>120</v>
      </c>
      <c r="E59" s="42" t="s">
        <v>47</v>
      </c>
      <c r="F59" s="49">
        <v>800</v>
      </c>
      <c r="G59" s="105"/>
      <c r="H59" s="31">
        <f t="shared" si="0"/>
        <v>0</v>
      </c>
    </row>
    <row r="60" spans="2:18" ht="23.1" customHeight="1" x14ac:dyDescent="0.3">
      <c r="B60" s="28">
        <v>15</v>
      </c>
      <c r="C60" s="42" t="s">
        <v>115</v>
      </c>
      <c r="D60" s="30" t="s">
        <v>114</v>
      </c>
      <c r="E60" s="42" t="s">
        <v>47</v>
      </c>
      <c r="F60" s="42">
        <v>240</v>
      </c>
      <c r="G60" s="101"/>
      <c r="H60" s="31">
        <f t="shared" si="0"/>
        <v>0</v>
      </c>
    </row>
    <row r="61" spans="2:18" ht="23.1" customHeight="1" x14ac:dyDescent="0.3">
      <c r="B61" s="28">
        <v>16</v>
      </c>
      <c r="C61" s="42" t="s">
        <v>97</v>
      </c>
      <c r="D61" s="37" t="s">
        <v>51</v>
      </c>
      <c r="E61" s="42" t="s">
        <v>50</v>
      </c>
      <c r="F61" s="42">
        <f>44+38</f>
        <v>82</v>
      </c>
      <c r="G61" s="105"/>
      <c r="H61" s="31">
        <f t="shared" si="0"/>
        <v>0</v>
      </c>
    </row>
    <row r="62" spans="2:18" ht="23.1" customHeight="1" x14ac:dyDescent="0.3">
      <c r="B62" s="28"/>
      <c r="C62" s="42" t="s">
        <v>179</v>
      </c>
      <c r="D62" s="38" t="s">
        <v>180</v>
      </c>
      <c r="E62" s="42" t="s">
        <v>3</v>
      </c>
      <c r="F62" s="42">
        <v>5</v>
      </c>
      <c r="G62" s="104"/>
      <c r="H62" s="31">
        <f t="shared" si="0"/>
        <v>0</v>
      </c>
    </row>
    <row r="63" spans="2:18" ht="23.1" customHeight="1" x14ac:dyDescent="0.3">
      <c r="B63" s="28"/>
      <c r="C63" s="42" t="s">
        <v>73</v>
      </c>
      <c r="D63" s="35" t="s">
        <v>74</v>
      </c>
      <c r="E63" s="42" t="s">
        <v>75</v>
      </c>
      <c r="F63" s="42">
        <v>2</v>
      </c>
      <c r="G63" s="101"/>
      <c r="H63" s="31">
        <f t="shared" si="0"/>
        <v>0</v>
      </c>
      <c r="I63" s="24"/>
      <c r="J63" s="25"/>
      <c r="K63" s="6"/>
      <c r="L63" s="6"/>
      <c r="M63" s="6"/>
      <c r="O63" s="26"/>
    </row>
    <row r="64" spans="2:18" ht="23.1" customHeight="1" x14ac:dyDescent="0.3">
      <c r="B64" s="28"/>
      <c r="C64" s="42" t="s">
        <v>140</v>
      </c>
      <c r="D64" s="72" t="s">
        <v>141</v>
      </c>
      <c r="E64" s="55" t="s">
        <v>2</v>
      </c>
      <c r="F64" s="42">
        <f>(4*15)</f>
        <v>60</v>
      </c>
      <c r="G64" s="101"/>
      <c r="H64" s="31">
        <f t="shared" si="0"/>
        <v>0</v>
      </c>
    </row>
    <row r="65" spans="2:18" ht="23.1" customHeight="1" x14ac:dyDescent="0.3">
      <c r="B65" s="32"/>
      <c r="C65" s="42" t="s">
        <v>142</v>
      </c>
      <c r="D65" s="43" t="s">
        <v>143</v>
      </c>
      <c r="E65" s="1" t="s">
        <v>2</v>
      </c>
      <c r="F65" s="1">
        <f>100*6</f>
        <v>600</v>
      </c>
      <c r="G65" s="104"/>
      <c r="H65" s="31">
        <f t="shared" si="0"/>
        <v>0</v>
      </c>
    </row>
    <row r="66" spans="2:18" ht="23.1" customHeight="1" x14ac:dyDescent="0.3">
      <c r="B66" s="28">
        <v>11</v>
      </c>
      <c r="C66" s="42" t="s">
        <v>102</v>
      </c>
      <c r="D66" s="38" t="s">
        <v>60</v>
      </c>
      <c r="E66" s="55" t="s">
        <v>2</v>
      </c>
      <c r="F66" s="42">
        <f>20+5</f>
        <v>25</v>
      </c>
      <c r="G66" s="101"/>
      <c r="H66" s="31">
        <f t="shared" si="0"/>
        <v>0</v>
      </c>
      <c r="N66" s="27"/>
      <c r="O66" s="73"/>
      <c r="P66" s="27"/>
    </row>
    <row r="67" spans="2:18" ht="23.1" customHeight="1" x14ac:dyDescent="0.3">
      <c r="B67" s="28">
        <v>11</v>
      </c>
      <c r="C67" s="42" t="s">
        <v>19</v>
      </c>
      <c r="D67" s="38" t="s">
        <v>56</v>
      </c>
      <c r="E67" s="42" t="s">
        <v>2</v>
      </c>
      <c r="F67" s="42">
        <v>90</v>
      </c>
      <c r="G67" s="101"/>
      <c r="H67" s="31">
        <f t="shared" si="0"/>
        <v>0</v>
      </c>
      <c r="I67" s="24"/>
      <c r="J67" s="25"/>
      <c r="K67" s="6"/>
      <c r="L67" s="6"/>
      <c r="M67" s="6"/>
      <c r="N67" s="27"/>
      <c r="O67" s="26"/>
      <c r="P67" s="27"/>
    </row>
    <row r="68" spans="2:18" ht="23.1" customHeight="1" x14ac:dyDescent="0.3">
      <c r="B68" s="28">
        <v>11</v>
      </c>
      <c r="C68" s="42" t="s">
        <v>20</v>
      </c>
      <c r="D68" s="38" t="s">
        <v>57</v>
      </c>
      <c r="E68" s="42" t="s">
        <v>2</v>
      </c>
      <c r="F68" s="42">
        <f>58+524+363</f>
        <v>945</v>
      </c>
      <c r="G68" s="101"/>
      <c r="H68" s="31">
        <f t="shared" si="0"/>
        <v>0</v>
      </c>
      <c r="I68" s="24"/>
      <c r="J68" s="25"/>
      <c r="K68" s="6"/>
      <c r="L68" s="6"/>
      <c r="M68" s="6"/>
      <c r="N68" s="27"/>
      <c r="O68" s="26"/>
      <c r="P68" s="27"/>
    </row>
    <row r="69" spans="2:18" ht="22.9" customHeight="1" x14ac:dyDescent="0.3">
      <c r="B69" s="28"/>
      <c r="C69" s="42" t="s">
        <v>144</v>
      </c>
      <c r="D69" s="37" t="s">
        <v>110</v>
      </c>
      <c r="E69" s="42" t="s">
        <v>3</v>
      </c>
      <c r="F69" s="42">
        <v>1</v>
      </c>
      <c r="G69" s="101"/>
      <c r="H69" s="31">
        <f t="shared" si="0"/>
        <v>0</v>
      </c>
      <c r="I69" s="24"/>
      <c r="J69" s="25"/>
      <c r="K69" s="6"/>
      <c r="L69" s="6"/>
      <c r="M69" s="6"/>
      <c r="N69" s="27"/>
      <c r="O69" s="26"/>
      <c r="P69" s="27"/>
    </row>
    <row r="70" spans="2:18" ht="22.9" customHeight="1" x14ac:dyDescent="0.3">
      <c r="B70" s="32"/>
      <c r="C70" s="42" t="s">
        <v>18</v>
      </c>
      <c r="D70" s="61" t="s">
        <v>16</v>
      </c>
      <c r="E70" s="1" t="s">
        <v>3</v>
      </c>
      <c r="F70" s="1">
        <v>2</v>
      </c>
      <c r="G70" s="104"/>
      <c r="H70" s="31">
        <f t="shared" si="0"/>
        <v>0</v>
      </c>
      <c r="I70" s="24"/>
      <c r="J70" s="25"/>
      <c r="K70" s="6"/>
      <c r="L70" s="6"/>
      <c r="M70" s="6"/>
      <c r="N70" s="27"/>
      <c r="O70" s="26"/>
      <c r="P70" s="27"/>
    </row>
    <row r="71" spans="2:18" ht="23.1" customHeight="1" x14ac:dyDescent="0.3">
      <c r="B71" s="28"/>
      <c r="C71" s="42" t="s">
        <v>35</v>
      </c>
      <c r="D71" s="60" t="s">
        <v>119</v>
      </c>
      <c r="E71" s="42" t="s">
        <v>3</v>
      </c>
      <c r="F71" s="42">
        <v>1</v>
      </c>
      <c r="G71" s="101"/>
      <c r="H71" s="31">
        <f t="shared" si="0"/>
        <v>0</v>
      </c>
      <c r="I71" s="24"/>
      <c r="J71" s="25"/>
      <c r="K71" s="6"/>
      <c r="L71" s="6"/>
      <c r="M71" s="6"/>
      <c r="N71" s="27"/>
      <c r="O71" s="26"/>
      <c r="P71" s="27"/>
    </row>
    <row r="72" spans="2:18" ht="23.1" customHeight="1" x14ac:dyDescent="0.3">
      <c r="B72" s="28"/>
      <c r="C72" s="42" t="s">
        <v>32</v>
      </c>
      <c r="D72" s="30" t="s">
        <v>145</v>
      </c>
      <c r="E72" s="42" t="s">
        <v>3</v>
      </c>
      <c r="F72" s="42">
        <v>1</v>
      </c>
      <c r="G72" s="101"/>
      <c r="H72" s="31">
        <f t="shared" si="0"/>
        <v>0</v>
      </c>
      <c r="I72" s="24"/>
      <c r="J72" s="25"/>
      <c r="K72" s="6"/>
      <c r="L72" s="6"/>
      <c r="M72" s="6"/>
      <c r="N72" s="27"/>
      <c r="O72" s="26"/>
      <c r="P72" s="27"/>
    </row>
    <row r="73" spans="2:18" ht="23.1" customHeight="1" x14ac:dyDescent="0.3">
      <c r="B73" s="28"/>
      <c r="C73" s="42" t="s">
        <v>33</v>
      </c>
      <c r="D73" s="30" t="s">
        <v>146</v>
      </c>
      <c r="E73" s="42" t="s">
        <v>3</v>
      </c>
      <c r="F73" s="42">
        <v>1</v>
      </c>
      <c r="G73" s="101"/>
      <c r="H73" s="31">
        <f t="shared" si="0"/>
        <v>0</v>
      </c>
      <c r="I73" s="24"/>
      <c r="J73" s="25"/>
      <c r="K73" s="6"/>
      <c r="L73" s="6"/>
      <c r="M73" s="6"/>
      <c r="N73" s="27"/>
      <c r="O73" s="26"/>
      <c r="P73" s="27"/>
    </row>
    <row r="74" spans="2:18" ht="23.1" customHeight="1" x14ac:dyDescent="0.3">
      <c r="B74" s="28"/>
      <c r="C74" s="42" t="s">
        <v>34</v>
      </c>
      <c r="D74" s="30" t="s">
        <v>147</v>
      </c>
      <c r="E74" s="42" t="s">
        <v>3</v>
      </c>
      <c r="F74" s="42">
        <v>3</v>
      </c>
      <c r="G74" s="101"/>
      <c r="H74" s="31">
        <f t="shared" si="0"/>
        <v>0</v>
      </c>
      <c r="I74" s="24"/>
      <c r="J74" s="25"/>
      <c r="K74" s="6"/>
      <c r="L74" s="6"/>
      <c r="M74" s="6"/>
      <c r="N74" s="27"/>
      <c r="O74" s="26"/>
      <c r="P74" s="27"/>
    </row>
    <row r="75" spans="2:18" s="64" customFormat="1" ht="23.1" customHeight="1" x14ac:dyDescent="0.3">
      <c r="B75" s="65"/>
      <c r="C75" s="66" t="s">
        <v>157</v>
      </c>
      <c r="D75" s="30" t="s">
        <v>94</v>
      </c>
      <c r="E75" s="67" t="s">
        <v>75</v>
      </c>
      <c r="F75" s="42">
        <v>8</v>
      </c>
      <c r="G75" s="102"/>
      <c r="H75" s="31">
        <f t="shared" si="0"/>
        <v>0</v>
      </c>
      <c r="I75" s="68"/>
      <c r="J75" s="69"/>
      <c r="K75" s="70"/>
      <c r="L75" s="70"/>
      <c r="M75" s="70"/>
      <c r="N75" s="84"/>
      <c r="O75" s="71"/>
      <c r="P75" s="70"/>
    </row>
    <row r="76" spans="2:18" ht="23.1" customHeight="1" x14ac:dyDescent="0.3">
      <c r="B76" s="28">
        <v>18</v>
      </c>
      <c r="C76" s="42" t="s">
        <v>21</v>
      </c>
      <c r="D76" s="30" t="s">
        <v>61</v>
      </c>
      <c r="E76" s="42" t="s">
        <v>3</v>
      </c>
      <c r="F76" s="42">
        <v>1</v>
      </c>
      <c r="G76" s="101"/>
      <c r="H76" s="31">
        <f t="shared" si="0"/>
        <v>0</v>
      </c>
      <c r="I76" s="24"/>
      <c r="J76" s="25"/>
      <c r="K76" s="6"/>
      <c r="L76" s="6"/>
      <c r="M76" s="6"/>
      <c r="N76" s="27"/>
      <c r="O76" s="26"/>
      <c r="P76" s="27"/>
    </row>
    <row r="77" spans="2:18" ht="23.1" customHeight="1" x14ac:dyDescent="0.3">
      <c r="B77" s="28"/>
      <c r="C77" s="42" t="s">
        <v>76</v>
      </c>
      <c r="D77" s="35" t="s">
        <v>77</v>
      </c>
      <c r="E77" s="42" t="s">
        <v>75</v>
      </c>
      <c r="F77" s="42">
        <v>1</v>
      </c>
      <c r="G77" s="101"/>
      <c r="H77" s="31">
        <f t="shared" si="0"/>
        <v>0</v>
      </c>
      <c r="I77" s="24"/>
      <c r="J77" s="25"/>
      <c r="K77" s="6"/>
      <c r="L77" s="6"/>
      <c r="M77" s="6"/>
      <c r="O77" s="26"/>
    </row>
    <row r="78" spans="2:18" ht="23.1" customHeight="1" x14ac:dyDescent="0.45">
      <c r="B78" s="28"/>
      <c r="C78" s="42" t="s">
        <v>59</v>
      </c>
      <c r="D78" s="60" t="s">
        <v>148</v>
      </c>
      <c r="E78" s="55" t="s">
        <v>58</v>
      </c>
      <c r="F78" s="42">
        <v>5100</v>
      </c>
      <c r="G78" s="101"/>
      <c r="H78" s="31">
        <f t="shared" si="0"/>
        <v>0</v>
      </c>
      <c r="I78" s="24"/>
      <c r="J78" s="25"/>
      <c r="K78" s="6"/>
      <c r="L78" s="6"/>
      <c r="M78" s="6"/>
      <c r="N78" s="27"/>
      <c r="O78" s="26"/>
      <c r="P78" s="27"/>
      <c r="R78" s="54"/>
    </row>
    <row r="79" spans="2:18" ht="23.1" customHeight="1" x14ac:dyDescent="0.3">
      <c r="B79" s="28"/>
      <c r="C79" s="42" t="s">
        <v>165</v>
      </c>
      <c r="D79" s="33" t="s">
        <v>166</v>
      </c>
      <c r="E79" s="1" t="s">
        <v>3</v>
      </c>
      <c r="F79" s="1">
        <v>1</v>
      </c>
      <c r="G79" s="104"/>
      <c r="H79" s="31">
        <f t="shared" si="0"/>
        <v>0</v>
      </c>
      <c r="I79" s="24"/>
      <c r="J79" s="25"/>
      <c r="K79" s="6"/>
      <c r="L79" s="6"/>
      <c r="M79" s="6"/>
      <c r="N79" s="27"/>
      <c r="O79" s="26"/>
      <c r="P79" s="27"/>
    </row>
    <row r="80" spans="2:18" ht="23.1" customHeight="1" x14ac:dyDescent="0.3">
      <c r="B80" s="57"/>
      <c r="C80" s="42" t="s">
        <v>167</v>
      </c>
      <c r="D80" s="38" t="s">
        <v>103</v>
      </c>
      <c r="E80" s="42" t="s">
        <v>3</v>
      </c>
      <c r="F80" s="42">
        <v>5</v>
      </c>
      <c r="G80" s="101"/>
      <c r="H80" s="31">
        <f t="shared" si="0"/>
        <v>0</v>
      </c>
      <c r="N80" s="27"/>
      <c r="O80" s="73"/>
      <c r="P80" s="27"/>
    </row>
    <row r="81" spans="2:17" ht="23.1" customHeight="1" x14ac:dyDescent="0.3">
      <c r="B81" s="28">
        <v>11</v>
      </c>
      <c r="C81" s="42" t="s">
        <v>116</v>
      </c>
      <c r="D81" s="37" t="s">
        <v>111</v>
      </c>
      <c r="E81" s="42" t="s">
        <v>2</v>
      </c>
      <c r="F81" s="42">
        <v>102</v>
      </c>
      <c r="G81" s="101"/>
      <c r="H81" s="31">
        <f t="shared" ref="H81:H94" si="1">F81*G81</f>
        <v>0</v>
      </c>
      <c r="N81" s="81"/>
      <c r="P81" s="48"/>
    </row>
    <row r="82" spans="2:17" ht="23.1" customHeight="1" x14ac:dyDescent="0.3">
      <c r="B82" s="44">
        <v>11</v>
      </c>
      <c r="C82" s="42" t="s">
        <v>117</v>
      </c>
      <c r="D82" s="79" t="s">
        <v>112</v>
      </c>
      <c r="E82" s="47" t="s">
        <v>2</v>
      </c>
      <c r="F82" s="47">
        <v>165</v>
      </c>
      <c r="G82" s="103"/>
      <c r="H82" s="31">
        <f t="shared" si="1"/>
        <v>0</v>
      </c>
      <c r="N82" s="81"/>
      <c r="P82" s="48"/>
    </row>
    <row r="83" spans="2:17" ht="23.1" customHeight="1" x14ac:dyDescent="0.3">
      <c r="B83" s="44">
        <v>11</v>
      </c>
      <c r="C83" s="42" t="s">
        <v>22</v>
      </c>
      <c r="D83" s="46" t="s">
        <v>17</v>
      </c>
      <c r="E83" s="47" t="s">
        <v>2</v>
      </c>
      <c r="F83" s="47">
        <v>244</v>
      </c>
      <c r="G83" s="103"/>
      <c r="H83" s="31">
        <f t="shared" si="1"/>
        <v>0</v>
      </c>
      <c r="N83" s="81"/>
      <c r="P83" s="48"/>
    </row>
    <row r="84" spans="2:17" ht="23.1" customHeight="1" x14ac:dyDescent="0.3">
      <c r="B84" s="32">
        <v>12</v>
      </c>
      <c r="C84" s="42" t="s">
        <v>23</v>
      </c>
      <c r="D84" s="30" t="s">
        <v>149</v>
      </c>
      <c r="E84" s="42" t="s">
        <v>3</v>
      </c>
      <c r="F84" s="42">
        <v>5</v>
      </c>
      <c r="G84" s="101"/>
      <c r="H84" s="31">
        <f t="shared" si="1"/>
        <v>0</v>
      </c>
      <c r="N84" s="81"/>
      <c r="P84" s="48"/>
    </row>
    <row r="85" spans="2:17" ht="23.1" customHeight="1" x14ac:dyDescent="0.3">
      <c r="B85" s="32">
        <v>12</v>
      </c>
      <c r="C85" s="42" t="s">
        <v>24</v>
      </c>
      <c r="D85" s="30" t="s">
        <v>150</v>
      </c>
      <c r="E85" s="42" t="s">
        <v>3</v>
      </c>
      <c r="F85" s="42">
        <v>4</v>
      </c>
      <c r="G85" s="101"/>
      <c r="H85" s="31">
        <f t="shared" si="1"/>
        <v>0</v>
      </c>
      <c r="N85" s="81"/>
      <c r="P85" s="48"/>
    </row>
    <row r="86" spans="2:17" ht="23.1" customHeight="1" x14ac:dyDescent="0.3">
      <c r="B86" s="32">
        <v>4</v>
      </c>
      <c r="C86" s="29" t="s">
        <v>95</v>
      </c>
      <c r="D86" s="30" t="s">
        <v>86</v>
      </c>
      <c r="E86" s="42" t="s">
        <v>75</v>
      </c>
      <c r="F86" s="42">
        <v>6</v>
      </c>
      <c r="G86" s="101"/>
      <c r="H86" s="31">
        <f t="shared" si="1"/>
        <v>0</v>
      </c>
      <c r="I86" s="35"/>
      <c r="J86" s="35"/>
      <c r="K86" s="6"/>
      <c r="L86" s="6"/>
      <c r="M86" s="6"/>
      <c r="N86" s="27"/>
      <c r="O86" s="26"/>
      <c r="P86" s="27"/>
    </row>
    <row r="87" spans="2:17" ht="23.1" customHeight="1" x14ac:dyDescent="0.3">
      <c r="B87" s="28">
        <v>3</v>
      </c>
      <c r="C87" s="42" t="s">
        <v>78</v>
      </c>
      <c r="D87" s="30" t="s">
        <v>79</v>
      </c>
      <c r="E87" s="42" t="s">
        <v>63</v>
      </c>
      <c r="F87" s="42">
        <v>354</v>
      </c>
      <c r="G87" s="101"/>
      <c r="H87" s="31">
        <f t="shared" si="1"/>
        <v>0</v>
      </c>
      <c r="I87" s="24"/>
      <c r="J87" s="25"/>
      <c r="K87" s="6"/>
      <c r="L87" s="6"/>
      <c r="M87" s="6"/>
      <c r="O87" s="26"/>
    </row>
    <row r="88" spans="2:17" ht="23.1" customHeight="1" x14ac:dyDescent="0.3">
      <c r="B88" s="32"/>
      <c r="C88" s="42" t="s">
        <v>155</v>
      </c>
      <c r="D88" s="30" t="s">
        <v>156</v>
      </c>
      <c r="E88" s="42" t="s">
        <v>87</v>
      </c>
      <c r="F88" s="42">
        <v>5</v>
      </c>
      <c r="G88" s="101"/>
      <c r="H88" s="31">
        <f t="shared" si="1"/>
        <v>0</v>
      </c>
      <c r="N88" s="27"/>
      <c r="P88" s="27"/>
    </row>
    <row r="89" spans="2:17" ht="23.1" customHeight="1" x14ac:dyDescent="0.3">
      <c r="B89" s="28"/>
      <c r="C89" s="42" t="s">
        <v>160</v>
      </c>
      <c r="D89" s="30" t="s">
        <v>161</v>
      </c>
      <c r="E89" s="42" t="s">
        <v>63</v>
      </c>
      <c r="F89" s="42">
        <v>150</v>
      </c>
      <c r="G89" s="101"/>
      <c r="H89" s="31">
        <f t="shared" si="1"/>
        <v>0</v>
      </c>
    </row>
    <row r="90" spans="2:17" ht="23.1" customHeight="1" x14ac:dyDescent="0.3">
      <c r="B90" s="28">
        <v>19</v>
      </c>
      <c r="C90" s="42" t="s">
        <v>162</v>
      </c>
      <c r="D90" s="37" t="s">
        <v>226</v>
      </c>
      <c r="E90" s="42" t="s">
        <v>2</v>
      </c>
      <c r="F90" s="49">
        <v>293</v>
      </c>
      <c r="G90" s="105"/>
      <c r="H90" s="31">
        <f t="shared" si="1"/>
        <v>0</v>
      </c>
    </row>
    <row r="91" spans="2:17" ht="23.1" customHeight="1" x14ac:dyDescent="0.3">
      <c r="B91" s="28">
        <v>20</v>
      </c>
      <c r="C91" s="42" t="s">
        <v>135</v>
      </c>
      <c r="D91" s="37" t="s">
        <v>113</v>
      </c>
      <c r="E91" s="42" t="s">
        <v>3</v>
      </c>
      <c r="F91" s="42">
        <v>6</v>
      </c>
      <c r="G91" s="101"/>
      <c r="H91" s="31">
        <f t="shared" si="1"/>
        <v>0</v>
      </c>
      <c r="Q91" s="6"/>
    </row>
    <row r="92" spans="2:17" ht="23.1" customHeight="1" x14ac:dyDescent="0.3">
      <c r="B92" s="28">
        <v>21</v>
      </c>
      <c r="C92" s="42" t="s">
        <v>170</v>
      </c>
      <c r="D92" s="37" t="s">
        <v>89</v>
      </c>
      <c r="E92" s="42" t="s">
        <v>3</v>
      </c>
      <c r="F92" s="42">
        <v>3</v>
      </c>
      <c r="G92" s="106"/>
      <c r="H92" s="31">
        <f t="shared" si="1"/>
        <v>0</v>
      </c>
      <c r="Q92" s="6"/>
    </row>
    <row r="93" spans="2:17" ht="23.1" customHeight="1" x14ac:dyDescent="0.3">
      <c r="B93" s="28">
        <v>21</v>
      </c>
      <c r="C93" s="42" t="s">
        <v>171</v>
      </c>
      <c r="D93" s="37" t="s">
        <v>88</v>
      </c>
      <c r="E93" s="42" t="s">
        <v>3</v>
      </c>
      <c r="F93" s="42">
        <v>3</v>
      </c>
      <c r="G93" s="106"/>
      <c r="H93" s="31">
        <f t="shared" si="1"/>
        <v>0</v>
      </c>
      <c r="Q93" s="6"/>
    </row>
    <row r="94" spans="2:17" ht="23.1" customHeight="1" thickBot="1" x14ac:dyDescent="0.35">
      <c r="B94" s="91">
        <v>21</v>
      </c>
      <c r="C94" s="92" t="s">
        <v>172</v>
      </c>
      <c r="D94" s="93" t="s">
        <v>195</v>
      </c>
      <c r="E94" s="1" t="s">
        <v>3</v>
      </c>
      <c r="F94" s="1">
        <v>1</v>
      </c>
      <c r="G94" s="107"/>
      <c r="H94" s="34">
        <f t="shared" si="1"/>
        <v>0</v>
      </c>
      <c r="Q94" s="6"/>
    </row>
    <row r="95" spans="2:17" ht="23.1" customHeight="1" thickBot="1" x14ac:dyDescent="0.35">
      <c r="B95" s="122" t="s">
        <v>234</v>
      </c>
      <c r="C95" s="123"/>
      <c r="D95" s="123"/>
      <c r="E95" s="123"/>
      <c r="F95" s="123"/>
      <c r="G95" s="124"/>
      <c r="H95" s="80">
        <f>SUM(H19:H94)</f>
        <v>0</v>
      </c>
      <c r="Q95" s="6"/>
    </row>
    <row r="96" spans="2:17" ht="23.1" customHeight="1" thickBot="1" x14ac:dyDescent="0.35">
      <c r="B96" s="122" t="s">
        <v>107</v>
      </c>
      <c r="C96" s="123"/>
      <c r="D96" s="123"/>
      <c r="E96" s="123"/>
      <c r="F96" s="123"/>
      <c r="G96" s="124"/>
      <c r="H96" s="80">
        <f>H95+H16</f>
        <v>0</v>
      </c>
    </row>
    <row r="97" spans="2:18" ht="23.1" customHeight="1" thickBot="1" x14ac:dyDescent="0.35">
      <c r="B97" s="26"/>
      <c r="C97" s="73"/>
      <c r="D97" s="41"/>
      <c r="E97" s="73"/>
      <c r="F97" s="73"/>
      <c r="G97" s="78"/>
      <c r="H97" s="40"/>
    </row>
    <row r="98" spans="2:18" ht="23.1" customHeight="1" thickBot="1" x14ac:dyDescent="0.35">
      <c r="B98" s="113" t="s">
        <v>105</v>
      </c>
      <c r="C98" s="114"/>
      <c r="D98" s="114"/>
      <c r="E98" s="114"/>
      <c r="F98" s="114"/>
      <c r="G98" s="114"/>
      <c r="H98" s="115"/>
    </row>
    <row r="99" spans="2:18" s="64" customFormat="1" ht="23.1" customHeight="1" x14ac:dyDescent="0.3">
      <c r="B99" s="77">
        <v>2</v>
      </c>
      <c r="C99" s="47" t="s">
        <v>62</v>
      </c>
      <c r="D99" s="38" t="s">
        <v>181</v>
      </c>
      <c r="E99" s="47" t="s">
        <v>63</v>
      </c>
      <c r="F99" s="47">
        <v>151</v>
      </c>
      <c r="G99" s="109"/>
      <c r="H99" s="31">
        <f t="shared" ref="H99:H113" si="2">F99*G99</f>
        <v>0</v>
      </c>
      <c r="I99" s="68"/>
      <c r="J99" s="69"/>
      <c r="K99" s="70"/>
      <c r="L99" s="70"/>
      <c r="M99" s="70"/>
      <c r="N99" s="70"/>
      <c r="O99" s="71"/>
      <c r="P99" s="70"/>
    </row>
    <row r="100" spans="2:18" s="64" customFormat="1" ht="23.1" customHeight="1" x14ac:dyDescent="0.3">
      <c r="B100" s="65">
        <v>3</v>
      </c>
      <c r="C100" s="42" t="s">
        <v>65</v>
      </c>
      <c r="D100" s="30" t="s">
        <v>229</v>
      </c>
      <c r="E100" s="42" t="s">
        <v>67</v>
      </c>
      <c r="F100" s="42">
        <v>7886</v>
      </c>
      <c r="G100" s="101"/>
      <c r="H100" s="31">
        <f t="shared" si="2"/>
        <v>0</v>
      </c>
      <c r="I100" s="68"/>
      <c r="J100" s="69"/>
      <c r="K100" s="70"/>
      <c r="L100" s="70"/>
      <c r="M100" s="70"/>
      <c r="N100" s="70"/>
      <c r="O100" s="71"/>
      <c r="P100" s="70"/>
    </row>
    <row r="101" spans="2:18" s="64" customFormat="1" ht="23.1" customHeight="1" x14ac:dyDescent="0.3">
      <c r="B101" s="65">
        <v>4</v>
      </c>
      <c r="C101" s="42" t="s">
        <v>158</v>
      </c>
      <c r="D101" s="30" t="s">
        <v>192</v>
      </c>
      <c r="E101" s="42" t="s">
        <v>3</v>
      </c>
      <c r="F101" s="42">
        <v>2</v>
      </c>
      <c r="G101" s="101"/>
      <c r="H101" s="31">
        <f t="shared" si="2"/>
        <v>0</v>
      </c>
      <c r="I101" s="68"/>
      <c r="J101" s="69"/>
      <c r="K101" s="70"/>
      <c r="L101" s="70"/>
      <c r="M101" s="70"/>
      <c r="N101" s="70"/>
      <c r="O101" s="71"/>
      <c r="P101" s="70"/>
    </row>
    <row r="102" spans="2:18" ht="23.1" customHeight="1" x14ac:dyDescent="0.3">
      <c r="B102" s="32">
        <v>9</v>
      </c>
      <c r="C102" s="42" t="s">
        <v>45</v>
      </c>
      <c r="D102" s="33" t="s">
        <v>186</v>
      </c>
      <c r="E102" s="1" t="s">
        <v>39</v>
      </c>
      <c r="F102" s="51">
        <v>340.75</v>
      </c>
      <c r="G102" s="104"/>
      <c r="H102" s="31">
        <f t="shared" si="2"/>
        <v>0</v>
      </c>
    </row>
    <row r="103" spans="2:18" ht="23.1" customHeight="1" x14ac:dyDescent="0.3">
      <c r="B103" s="28"/>
      <c r="C103" s="42" t="s">
        <v>40</v>
      </c>
      <c r="D103" s="30" t="s">
        <v>187</v>
      </c>
      <c r="E103" s="42" t="s">
        <v>39</v>
      </c>
      <c r="F103" s="50">
        <v>99.01</v>
      </c>
      <c r="G103" s="101"/>
      <c r="H103" s="31">
        <f t="shared" si="2"/>
        <v>0</v>
      </c>
    </row>
    <row r="104" spans="2:18" ht="23.1" customHeight="1" x14ac:dyDescent="0.3">
      <c r="B104" s="28"/>
      <c r="C104" s="42" t="s">
        <v>43</v>
      </c>
      <c r="D104" s="30" t="s">
        <v>227</v>
      </c>
      <c r="E104" s="42" t="s">
        <v>39</v>
      </c>
      <c r="F104" s="50">
        <v>1.23</v>
      </c>
      <c r="G104" s="101"/>
      <c r="H104" s="31">
        <f t="shared" si="2"/>
        <v>0</v>
      </c>
    </row>
    <row r="105" spans="2:18" ht="23.1" customHeight="1" x14ac:dyDescent="0.3">
      <c r="B105" s="28"/>
      <c r="C105" s="42" t="s">
        <v>41</v>
      </c>
      <c r="D105" s="30" t="s">
        <v>188</v>
      </c>
      <c r="E105" s="42" t="s">
        <v>39</v>
      </c>
      <c r="F105" s="50">
        <f>0.28+0.23</f>
        <v>0.51</v>
      </c>
      <c r="G105" s="101"/>
      <c r="H105" s="31">
        <f t="shared" si="2"/>
        <v>0</v>
      </c>
    </row>
    <row r="106" spans="2:18" ht="23.1" customHeight="1" x14ac:dyDescent="0.3">
      <c r="B106" s="28">
        <v>10</v>
      </c>
      <c r="C106" s="42" t="s">
        <v>54</v>
      </c>
      <c r="D106" s="30" t="s">
        <v>182</v>
      </c>
      <c r="E106" s="42" t="s">
        <v>63</v>
      </c>
      <c r="F106" s="42">
        <v>142</v>
      </c>
      <c r="G106" s="101"/>
      <c r="H106" s="31">
        <f t="shared" si="2"/>
        <v>0</v>
      </c>
      <c r="I106" s="24"/>
      <c r="J106" s="25"/>
      <c r="K106" s="6"/>
      <c r="L106" s="6"/>
      <c r="M106" s="6"/>
      <c r="O106" s="26"/>
    </row>
    <row r="107" spans="2:18" ht="23.1" customHeight="1" x14ac:dyDescent="0.3">
      <c r="B107" s="28"/>
      <c r="C107" s="42" t="s">
        <v>37</v>
      </c>
      <c r="D107" s="30" t="s">
        <v>183</v>
      </c>
      <c r="E107" s="42" t="s">
        <v>39</v>
      </c>
      <c r="F107" s="50">
        <f>69.66+58.45</f>
        <v>128.11000000000001</v>
      </c>
      <c r="G107" s="101"/>
      <c r="H107" s="31">
        <f t="shared" si="2"/>
        <v>0</v>
      </c>
    </row>
    <row r="108" spans="2:18" ht="23.1" customHeight="1" x14ac:dyDescent="0.3">
      <c r="B108" s="28">
        <v>11</v>
      </c>
      <c r="C108" s="42" t="s">
        <v>99</v>
      </c>
      <c r="D108" s="37" t="s">
        <v>184</v>
      </c>
      <c r="E108" s="42" t="s">
        <v>2</v>
      </c>
      <c r="F108" s="42">
        <v>82</v>
      </c>
      <c r="G108" s="101"/>
      <c r="H108" s="31">
        <f t="shared" si="2"/>
        <v>0</v>
      </c>
      <c r="Q108" s="6"/>
      <c r="R108" s="59"/>
    </row>
    <row r="109" spans="2:18" ht="23.1" customHeight="1" x14ac:dyDescent="0.3">
      <c r="B109" s="28">
        <v>11</v>
      </c>
      <c r="C109" s="42" t="s">
        <v>98</v>
      </c>
      <c r="D109" s="37" t="s">
        <v>189</v>
      </c>
      <c r="E109" s="42" t="s">
        <v>2</v>
      </c>
      <c r="F109" s="42">
        <v>28</v>
      </c>
      <c r="G109" s="101"/>
      <c r="H109" s="31">
        <f t="shared" si="2"/>
        <v>0</v>
      </c>
      <c r="Q109" s="6"/>
      <c r="R109" s="59"/>
    </row>
    <row r="110" spans="2:18" ht="23.1" customHeight="1" x14ac:dyDescent="0.3">
      <c r="B110" s="28">
        <v>12</v>
      </c>
      <c r="C110" s="42" t="s">
        <v>191</v>
      </c>
      <c r="D110" s="37" t="s">
        <v>193</v>
      </c>
      <c r="E110" s="42" t="s">
        <v>3</v>
      </c>
      <c r="F110" s="42">
        <v>1</v>
      </c>
      <c r="G110" s="101"/>
      <c r="H110" s="31">
        <f t="shared" si="2"/>
        <v>0</v>
      </c>
      <c r="Q110" s="6"/>
      <c r="R110" s="59"/>
    </row>
    <row r="111" spans="2:18" ht="23.1" customHeight="1" x14ac:dyDescent="0.3">
      <c r="B111" s="28">
        <v>12</v>
      </c>
      <c r="C111" s="42" t="s">
        <v>190</v>
      </c>
      <c r="D111" s="37" t="s">
        <v>228</v>
      </c>
      <c r="E111" s="42" t="s">
        <v>3</v>
      </c>
      <c r="F111" s="42">
        <v>1</v>
      </c>
      <c r="G111" s="101"/>
      <c r="H111" s="31">
        <f t="shared" si="2"/>
        <v>0</v>
      </c>
      <c r="Q111" s="6"/>
      <c r="R111" s="59"/>
    </row>
    <row r="112" spans="2:18" ht="23.1" customHeight="1" x14ac:dyDescent="0.3">
      <c r="B112" s="32">
        <v>20</v>
      </c>
      <c r="C112" s="1" t="s">
        <v>135</v>
      </c>
      <c r="D112" s="99" t="s">
        <v>113</v>
      </c>
      <c r="E112" s="1" t="s">
        <v>3</v>
      </c>
      <c r="F112" s="1">
        <v>1</v>
      </c>
      <c r="G112" s="104"/>
      <c r="H112" s="31">
        <f t="shared" si="2"/>
        <v>0</v>
      </c>
      <c r="Q112" s="6"/>
    </row>
    <row r="113" spans="2:18" ht="21.75" customHeight="1" thickBot="1" x14ac:dyDescent="0.35">
      <c r="B113" s="91">
        <v>21</v>
      </c>
      <c r="C113" s="92" t="s">
        <v>172</v>
      </c>
      <c r="D113" s="93" t="s">
        <v>194</v>
      </c>
      <c r="E113" s="92" t="s">
        <v>3</v>
      </c>
      <c r="F113" s="92">
        <v>1</v>
      </c>
      <c r="G113" s="110"/>
      <c r="H113" s="100">
        <f t="shared" si="2"/>
        <v>0</v>
      </c>
      <c r="Q113" s="6"/>
      <c r="R113" s="59"/>
    </row>
    <row r="114" spans="2:18" ht="23.1" customHeight="1" thickBot="1" x14ac:dyDescent="0.35">
      <c r="B114" s="26"/>
      <c r="C114" s="73"/>
      <c r="D114" s="41"/>
      <c r="E114" s="73"/>
      <c r="F114" s="73"/>
      <c r="G114" s="97" t="s">
        <v>108</v>
      </c>
      <c r="H114" s="98">
        <f>SUM(H99:H113)</f>
        <v>0</v>
      </c>
      <c r="Q114" s="6"/>
      <c r="R114" s="59"/>
    </row>
    <row r="115" spans="2:18" ht="23.1" customHeight="1" thickBot="1" x14ac:dyDescent="0.35">
      <c r="B115" s="26"/>
      <c r="C115" s="73"/>
      <c r="D115" s="41"/>
      <c r="E115" s="73"/>
      <c r="F115" s="73"/>
      <c r="G115" s="78"/>
      <c r="H115" s="40"/>
      <c r="Q115" s="6"/>
      <c r="R115" s="59"/>
    </row>
    <row r="116" spans="2:18" ht="23.1" customHeight="1" thickBot="1" x14ac:dyDescent="0.35">
      <c r="B116" s="113" t="s">
        <v>106</v>
      </c>
      <c r="C116" s="114"/>
      <c r="D116" s="114"/>
      <c r="E116" s="114"/>
      <c r="F116" s="114"/>
      <c r="G116" s="114"/>
      <c r="H116" s="115"/>
      <c r="Q116" s="6"/>
      <c r="R116" s="59"/>
    </row>
    <row r="117" spans="2:18" ht="21" customHeight="1" thickBot="1" x14ac:dyDescent="0.35">
      <c r="B117" s="94">
        <v>22</v>
      </c>
      <c r="C117" s="95" t="s">
        <v>132</v>
      </c>
      <c r="D117" s="96" t="s">
        <v>185</v>
      </c>
      <c r="E117" s="95" t="s">
        <v>2</v>
      </c>
      <c r="F117" s="95">
        <v>185</v>
      </c>
      <c r="G117" s="108"/>
      <c r="H117" s="34">
        <f t="shared" ref="H117" si="3">F117*G117</f>
        <v>0</v>
      </c>
      <c r="Q117" s="6"/>
      <c r="R117" s="59"/>
    </row>
    <row r="118" spans="2:18" ht="21" customHeight="1" thickBot="1" x14ac:dyDescent="0.35">
      <c r="B118" s="26"/>
      <c r="C118" s="73"/>
      <c r="D118" s="41"/>
      <c r="E118" s="73"/>
      <c r="F118" s="73"/>
      <c r="G118" s="97" t="s">
        <v>109</v>
      </c>
      <c r="H118" s="80">
        <f>SUM(H117)</f>
        <v>0</v>
      </c>
      <c r="Q118" s="6"/>
      <c r="R118" s="59"/>
    </row>
    <row r="119" spans="2:18" ht="21" customHeight="1" thickBot="1" x14ac:dyDescent="0.35">
      <c r="B119" s="26"/>
      <c r="C119" s="73"/>
      <c r="D119" s="41"/>
      <c r="E119" s="73"/>
      <c r="F119" s="73"/>
      <c r="G119" s="86"/>
      <c r="H119" s="40"/>
      <c r="Q119" s="6"/>
      <c r="R119" s="59"/>
    </row>
    <row r="120" spans="2:18" ht="21" customHeight="1" thickBot="1" x14ac:dyDescent="0.35">
      <c r="B120" s="125" t="s">
        <v>235</v>
      </c>
      <c r="C120" s="125"/>
      <c r="D120" s="125"/>
      <c r="E120" s="125"/>
      <c r="F120" s="125"/>
      <c r="G120" s="125"/>
      <c r="H120" s="125"/>
      <c r="Q120" s="6"/>
      <c r="R120" s="59"/>
    </row>
    <row r="121" spans="2:18" ht="21" customHeight="1" thickBot="1" x14ac:dyDescent="0.35">
      <c r="B121" s="126" t="s">
        <v>237</v>
      </c>
      <c r="C121" s="126"/>
      <c r="D121" s="126"/>
      <c r="E121" s="126"/>
      <c r="F121" s="126"/>
      <c r="G121" s="126"/>
      <c r="H121" s="80">
        <f>H16</f>
        <v>0</v>
      </c>
      <c r="Q121" s="6"/>
      <c r="R121" s="59"/>
    </row>
    <row r="122" spans="2:18" ht="21" customHeight="1" thickBot="1" x14ac:dyDescent="0.35">
      <c r="B122" s="126" t="s">
        <v>236</v>
      </c>
      <c r="C122" s="126"/>
      <c r="D122" s="126"/>
      <c r="E122" s="126"/>
      <c r="F122" s="126"/>
      <c r="G122" s="126"/>
      <c r="H122" s="80">
        <f>H95+H114+H118</f>
        <v>0</v>
      </c>
      <c r="Q122" s="6"/>
      <c r="R122" s="59"/>
    </row>
    <row r="123" spans="2:18" ht="21" customHeight="1" thickBot="1" x14ac:dyDescent="0.35">
      <c r="B123" s="126" t="s">
        <v>238</v>
      </c>
      <c r="C123" s="126"/>
      <c r="D123" s="126"/>
      <c r="E123" s="126"/>
      <c r="F123" s="126"/>
      <c r="G123" s="126"/>
      <c r="H123" s="80">
        <f>SUM(H121:H122)</f>
        <v>0</v>
      </c>
      <c r="Q123" s="6"/>
      <c r="R123" s="59"/>
    </row>
    <row r="124" spans="2:18" ht="21" customHeight="1" x14ac:dyDescent="0.3">
      <c r="B124" s="26"/>
      <c r="C124" s="73"/>
      <c r="D124" s="41"/>
      <c r="E124" s="73"/>
      <c r="F124" s="73"/>
      <c r="G124" s="86"/>
      <c r="H124" s="40"/>
      <c r="Q124" s="6"/>
      <c r="R124" s="59"/>
    </row>
    <row r="125" spans="2:18" ht="23.1" customHeight="1" x14ac:dyDescent="0.3">
      <c r="B125" s="26"/>
      <c r="C125" s="129" t="s">
        <v>213</v>
      </c>
      <c r="D125" s="129"/>
      <c r="E125" s="129"/>
      <c r="F125" s="129"/>
      <c r="G125" s="129"/>
      <c r="H125" s="129"/>
    </row>
    <row r="127" spans="2:18" ht="16.149999999999999" customHeight="1" x14ac:dyDescent="0.3">
      <c r="C127" s="127" t="s">
        <v>13</v>
      </c>
      <c r="D127" s="128"/>
    </row>
    <row r="128" spans="2:18" ht="40.5" customHeight="1" x14ac:dyDescent="0.3">
      <c r="C128" s="62">
        <v>1</v>
      </c>
      <c r="D128" s="63" t="s">
        <v>214</v>
      </c>
    </row>
    <row r="129" spans="2:8" ht="23.25" x14ac:dyDescent="0.35">
      <c r="B129" s="26"/>
      <c r="C129" s="62">
        <v>2</v>
      </c>
      <c r="D129" s="87" t="s">
        <v>122</v>
      </c>
      <c r="E129" s="73"/>
      <c r="F129" s="73"/>
      <c r="H129" s="40"/>
    </row>
    <row r="130" spans="2:8" ht="23.25" x14ac:dyDescent="0.3">
      <c r="B130" s="26"/>
      <c r="C130" s="62">
        <v>3</v>
      </c>
      <c r="D130" s="88" t="s">
        <v>215</v>
      </c>
      <c r="E130" s="73"/>
      <c r="F130" s="73"/>
      <c r="H130" s="40"/>
    </row>
    <row r="131" spans="2:8" ht="23.25" x14ac:dyDescent="0.3">
      <c r="B131" s="26"/>
      <c r="C131" s="62">
        <v>4</v>
      </c>
      <c r="D131" s="88" t="s">
        <v>196</v>
      </c>
      <c r="E131" s="73"/>
      <c r="F131" s="73"/>
      <c r="H131" s="40"/>
    </row>
    <row r="132" spans="2:8" ht="23.25" x14ac:dyDescent="0.3">
      <c r="B132" s="26"/>
      <c r="C132" s="62">
        <v>5</v>
      </c>
      <c r="D132" s="63" t="s">
        <v>216</v>
      </c>
      <c r="E132" s="73"/>
      <c r="F132" s="73"/>
      <c r="H132" s="40"/>
    </row>
    <row r="133" spans="2:8" ht="81.400000000000006" x14ac:dyDescent="0.3">
      <c r="B133" s="26"/>
      <c r="C133" s="62">
        <v>6</v>
      </c>
      <c r="D133" s="63" t="s">
        <v>210</v>
      </c>
      <c r="E133" s="73"/>
      <c r="F133" s="73"/>
      <c r="H133" s="40"/>
    </row>
    <row r="134" spans="2:8" ht="52.5" customHeight="1" x14ac:dyDescent="0.3">
      <c r="B134" s="26"/>
      <c r="C134" s="62">
        <v>7</v>
      </c>
      <c r="D134" s="63" t="s">
        <v>211</v>
      </c>
      <c r="E134" s="73"/>
      <c r="F134" s="73"/>
      <c r="H134" s="40"/>
    </row>
    <row r="135" spans="2:8" ht="93" x14ac:dyDescent="0.3">
      <c r="B135" s="26"/>
      <c r="C135" s="62">
        <v>8</v>
      </c>
      <c r="D135" s="63" t="s">
        <v>212</v>
      </c>
      <c r="E135" s="73"/>
      <c r="F135" s="73"/>
      <c r="H135" s="40"/>
    </row>
    <row r="136" spans="2:8" ht="34.9" x14ac:dyDescent="0.3">
      <c r="B136" s="26"/>
      <c r="C136" s="62">
        <v>9</v>
      </c>
      <c r="D136" s="63" t="s">
        <v>217</v>
      </c>
      <c r="E136" s="73"/>
      <c r="F136" s="73"/>
      <c r="H136" s="40"/>
    </row>
    <row r="137" spans="2:8" x14ac:dyDescent="0.3">
      <c r="B137" s="26"/>
      <c r="C137" s="62">
        <v>10</v>
      </c>
      <c r="D137" s="63" t="s">
        <v>218</v>
      </c>
      <c r="E137" s="73"/>
      <c r="F137" s="73"/>
      <c r="H137" s="40"/>
    </row>
    <row r="138" spans="2:8" ht="46.5" x14ac:dyDescent="0.3">
      <c r="B138" s="26"/>
      <c r="C138" s="62">
        <v>11</v>
      </c>
      <c r="D138" s="63" t="s">
        <v>198</v>
      </c>
      <c r="E138" s="73"/>
      <c r="F138" s="73"/>
      <c r="H138" s="40"/>
    </row>
    <row r="139" spans="2:8" ht="46.5" x14ac:dyDescent="0.3">
      <c r="B139" s="26"/>
      <c r="C139" s="62">
        <v>12</v>
      </c>
      <c r="D139" s="63" t="s">
        <v>200</v>
      </c>
      <c r="E139" s="73"/>
      <c r="F139" s="73"/>
      <c r="H139" s="40"/>
    </row>
    <row r="140" spans="2:8" ht="46.5" x14ac:dyDescent="0.3">
      <c r="B140" s="26"/>
      <c r="C140" s="62">
        <v>13</v>
      </c>
      <c r="D140" s="63" t="s">
        <v>219</v>
      </c>
      <c r="E140" s="73"/>
      <c r="F140" s="73"/>
      <c r="H140" s="40"/>
    </row>
    <row r="141" spans="2:8" ht="46.5" x14ac:dyDescent="0.3">
      <c r="B141" s="26"/>
      <c r="C141" s="62">
        <v>14</v>
      </c>
      <c r="D141" s="63" t="s">
        <v>220</v>
      </c>
      <c r="E141" s="73"/>
      <c r="F141" s="73"/>
      <c r="H141" s="40"/>
    </row>
    <row r="142" spans="2:8" ht="46.5" x14ac:dyDescent="0.3">
      <c r="B142" s="26"/>
      <c r="C142" s="62">
        <v>15</v>
      </c>
      <c r="D142" s="63" t="s">
        <v>221</v>
      </c>
      <c r="E142" s="73"/>
      <c r="F142" s="73"/>
      <c r="H142" s="40"/>
    </row>
    <row r="143" spans="2:8" ht="34.9" x14ac:dyDescent="0.3">
      <c r="B143" s="26"/>
      <c r="C143" s="62">
        <v>16</v>
      </c>
      <c r="D143" s="63" t="s">
        <v>222</v>
      </c>
      <c r="E143" s="73"/>
      <c r="F143" s="73"/>
      <c r="H143" s="40"/>
    </row>
    <row r="144" spans="2:8" ht="46.5" x14ac:dyDescent="0.3">
      <c r="B144" s="26"/>
      <c r="C144" s="62">
        <v>17</v>
      </c>
      <c r="D144" s="63" t="s">
        <v>197</v>
      </c>
      <c r="E144" s="73"/>
      <c r="F144" s="73"/>
      <c r="H144" s="40"/>
    </row>
    <row r="145" spans="2:8" ht="23.25" x14ac:dyDescent="0.3">
      <c r="B145" s="26"/>
      <c r="C145" s="62">
        <v>18</v>
      </c>
      <c r="D145" s="63" t="s">
        <v>199</v>
      </c>
      <c r="E145" s="73"/>
      <c r="F145" s="73"/>
      <c r="H145" s="40"/>
    </row>
    <row r="146" spans="2:8" ht="23.25" x14ac:dyDescent="0.3">
      <c r="B146" s="26"/>
      <c r="C146" s="62">
        <v>19</v>
      </c>
      <c r="D146" s="63" t="s">
        <v>201</v>
      </c>
      <c r="E146" s="73"/>
      <c r="F146" s="73"/>
      <c r="H146" s="40"/>
    </row>
    <row r="147" spans="2:8" ht="34.9" x14ac:dyDescent="0.3">
      <c r="B147" s="26"/>
      <c r="C147" s="62">
        <v>20</v>
      </c>
      <c r="D147" s="63" t="s">
        <v>223</v>
      </c>
      <c r="E147" s="73"/>
      <c r="F147" s="73"/>
      <c r="H147" s="40"/>
    </row>
    <row r="148" spans="2:8" ht="46.5" x14ac:dyDescent="0.3">
      <c r="C148" s="62">
        <v>21</v>
      </c>
      <c r="D148" s="63" t="s">
        <v>224</v>
      </c>
    </row>
    <row r="149" spans="2:8" ht="46.5" x14ac:dyDescent="0.3">
      <c r="C149" s="62">
        <v>22</v>
      </c>
      <c r="D149" s="63" t="s">
        <v>225</v>
      </c>
    </row>
    <row r="150" spans="2:8" x14ac:dyDescent="0.3">
      <c r="B150" s="26"/>
      <c r="C150" s="89"/>
      <c r="D150" s="90"/>
      <c r="E150" s="73"/>
      <c r="F150" s="73"/>
      <c r="H150" s="40"/>
    </row>
    <row r="151" spans="2:8" x14ac:dyDescent="0.3">
      <c r="B151" s="26"/>
      <c r="C151" s="89"/>
      <c r="D151" s="90"/>
      <c r="E151" s="73"/>
      <c r="F151" s="73"/>
      <c r="H151" s="40"/>
    </row>
    <row r="152" spans="2:8" x14ac:dyDescent="0.3">
      <c r="B152" s="26"/>
      <c r="C152" s="89"/>
      <c r="E152" s="73"/>
      <c r="F152" s="73"/>
      <c r="H152" s="40"/>
    </row>
    <row r="153" spans="2:8" x14ac:dyDescent="0.3">
      <c r="C153" s="89"/>
      <c r="D153" s="90"/>
    </row>
    <row r="154" spans="2:8" x14ac:dyDescent="0.3">
      <c r="B154" s="26"/>
      <c r="C154" s="89"/>
      <c r="D154" s="90"/>
      <c r="E154" s="73"/>
      <c r="F154" s="73"/>
      <c r="H154" s="40"/>
    </row>
    <row r="155" spans="2:8" x14ac:dyDescent="0.3">
      <c r="B155" s="26"/>
      <c r="C155" s="89"/>
      <c r="D155" s="90"/>
      <c r="E155" s="73"/>
      <c r="F155" s="73"/>
      <c r="H155" s="40"/>
    </row>
    <row r="156" spans="2:8" x14ac:dyDescent="0.3">
      <c r="B156" s="26"/>
      <c r="C156" s="73"/>
      <c r="D156" s="39"/>
      <c r="E156" s="73"/>
      <c r="F156" s="73"/>
      <c r="H156" s="40"/>
    </row>
    <row r="157" spans="2:8" x14ac:dyDescent="0.3">
      <c r="B157" s="26"/>
      <c r="C157" s="73"/>
      <c r="D157" s="41"/>
      <c r="E157" s="73"/>
      <c r="F157" s="73"/>
      <c r="H157" s="40"/>
    </row>
  </sheetData>
  <sheetProtection algorithmName="SHA-512" hashValue="f0DKK6D+kaSn6UAVQCx0qG9NBF9DrinmO5Ry3Vfz15sZ9rVal1XBosXYmX3vqFxMtpbksaCqwf9p8q6JiU311w==" saltValue="P/lFiynVMPh6MUdE66y/jw==" spinCount="100000" sheet="1" objects="1" scenarios="1"/>
  <mergeCells count="18">
    <mergeCell ref="B120:H120"/>
    <mergeCell ref="B121:G121"/>
    <mergeCell ref="B122:G122"/>
    <mergeCell ref="B123:G123"/>
    <mergeCell ref="C127:D127"/>
    <mergeCell ref="C125:H125"/>
    <mergeCell ref="B116:H116"/>
    <mergeCell ref="B11:H11"/>
    <mergeCell ref="B16:G16"/>
    <mergeCell ref="B17:H17"/>
    <mergeCell ref="B18:H18"/>
    <mergeCell ref="B95:G95"/>
    <mergeCell ref="B96:G96"/>
    <mergeCell ref="B1:H1"/>
    <mergeCell ref="D3:H3"/>
    <mergeCell ref="D4:H4"/>
    <mergeCell ref="B10:H10"/>
    <mergeCell ref="B98:H98"/>
  </mergeCells>
  <conditionalFormatting sqref="G117:G118 G113:G114 G99:G111 G13:G15 B96 G19:G94">
    <cfRule type="cellIs" dxfId="15" priority="16" stopIfTrue="1" operator="equal">
      <formula>0</formula>
    </cfRule>
  </conditionalFormatting>
  <conditionalFormatting sqref="G29:G31">
    <cfRule type="cellIs" dxfId="14" priority="15" stopIfTrue="1" operator="equal">
      <formula>0</formula>
    </cfRule>
  </conditionalFormatting>
  <conditionalFormatting sqref="G45:G52">
    <cfRule type="cellIs" dxfId="13" priority="14" stopIfTrue="1" operator="equal">
      <formula>0</formula>
    </cfRule>
  </conditionalFormatting>
  <conditionalFormatting sqref="G92:G93">
    <cfRule type="cellIs" dxfId="12" priority="13" stopIfTrue="1" operator="equal">
      <formula>0</formula>
    </cfRule>
  </conditionalFormatting>
  <conditionalFormatting sqref="G111">
    <cfRule type="cellIs" dxfId="11" priority="12" stopIfTrue="1" operator="equal">
      <formula>0</formula>
    </cfRule>
  </conditionalFormatting>
  <conditionalFormatting sqref="G107:G108">
    <cfRule type="cellIs" dxfId="10" priority="11" stopIfTrue="1" operator="equal">
      <formula>0</formula>
    </cfRule>
  </conditionalFormatting>
  <conditionalFormatting sqref="G100:G101">
    <cfRule type="cellIs" dxfId="9" priority="10" stopIfTrue="1" operator="equal">
      <formula>0</formula>
    </cfRule>
  </conditionalFormatting>
  <conditionalFormatting sqref="G57:G60">
    <cfRule type="cellIs" dxfId="8" priority="7" stopIfTrue="1" operator="equal">
      <formula>0</formula>
    </cfRule>
  </conditionalFormatting>
  <conditionalFormatting sqref="G37">
    <cfRule type="cellIs" dxfId="7" priority="9" stopIfTrue="1" operator="equal">
      <formula>0</formula>
    </cfRule>
  </conditionalFormatting>
  <conditionalFormatting sqref="G37">
    <cfRule type="cellIs" dxfId="6" priority="8" stopIfTrue="1" operator="equal">
      <formula>0</formula>
    </cfRule>
  </conditionalFormatting>
  <conditionalFormatting sqref="G81:G82">
    <cfRule type="cellIs" dxfId="5" priority="6" stopIfTrue="1" operator="equal">
      <formula>0</formula>
    </cfRule>
  </conditionalFormatting>
  <conditionalFormatting sqref="G58">
    <cfRule type="cellIs" dxfId="4" priority="5" stopIfTrue="1" operator="equal">
      <formula>0</formula>
    </cfRule>
  </conditionalFormatting>
  <conditionalFormatting sqref="G58">
    <cfRule type="cellIs" dxfId="3" priority="4" stopIfTrue="1" operator="equal">
      <formula>0</formula>
    </cfRule>
  </conditionalFormatting>
  <conditionalFormatting sqref="G112">
    <cfRule type="cellIs" dxfId="2" priority="3" stopIfTrue="1" operator="equal">
      <formula>0</formula>
    </cfRule>
  </conditionalFormatting>
  <conditionalFormatting sqref="B95">
    <cfRule type="cellIs" dxfId="1" priority="2" stopIfTrue="1" operator="equal">
      <formula>0</formula>
    </cfRule>
  </conditionalFormatting>
  <conditionalFormatting sqref="B16">
    <cfRule type="cellIs" dxfId="0" priority="1" stopIfTrue="1" operator="equal">
      <formula>0</formula>
    </cfRule>
  </conditionalFormatting>
  <printOptions horizontalCentered="1"/>
  <pageMargins left="0.7" right="0.7" top="0.75" bottom="0.75" header="0.3" footer="0.3"/>
  <pageSetup scale="71" fitToHeight="0" orientation="portrait" r:id="rId1"/>
  <headerFooter>
    <oddFooter>Page &amp;P of &amp;N</oddFooter>
  </headerFooter>
  <rowBreaks count="2" manualBreakCount="2">
    <brk id="115" min="1" max="7" man="1"/>
    <brk id="140" min="1" max="7"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20201015 BID FORM FOR MDHA</vt:lpstr>
      <vt:lpstr>'20201015 BID FORM FOR MDHA'!Print_Area</vt:lpstr>
      <vt:lpstr>'20201015 BID FORM FOR MDHA'!Print_Titles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Barnette, Lauren</dc:creator>
  <cp:lastModifiedBy>Michael Wegerson</cp:lastModifiedBy>
  <cp:lastPrinted>2020-10-21T22:25:58Z</cp:lastPrinted>
  <dcterms:created xsi:type="dcterms:W3CDTF">2018-10-08T15:12:02Z</dcterms:created>
  <dcterms:modified xsi:type="dcterms:W3CDTF">2020-10-21T23:44:36Z</dcterms:modified>
</cp:coreProperties>
</file>